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tabRatio="1000" firstSheet="6" activeTab="21"/>
  </bookViews>
  <sheets>
    <sheet name="S01社保" sheetId="14" r:id="rId1"/>
    <sheet name="S02社保" sheetId="15" r:id="rId2"/>
    <sheet name="S03生保" sheetId="16" r:id="rId3"/>
    <sheet name="S04種類" sheetId="17" r:id="rId4"/>
    <sheet name="S05町村" sheetId="18" r:id="rId5"/>
    <sheet name="S06A施設" sheetId="19" r:id="rId6"/>
    <sheet name="S06B老人" sheetId="20" r:id="rId7"/>
    <sheet name="S06C児童" sheetId="21" r:id="rId8"/>
    <sheet name="S06D保護" sheetId="22" r:id="rId9"/>
    <sheet name="S07手帳" sheetId="23" r:id="rId10"/>
    <sheet name="S08A適用" sheetId="24" r:id="rId11"/>
    <sheet name="S08B給付" sheetId="25" r:id="rId12"/>
    <sheet name="S08C～Ｆ" sheetId="26" r:id="rId13"/>
    <sheet name="S09国民" sheetId="4" r:id="rId14"/>
    <sheet name="S10厚生" sheetId="5" r:id="rId15"/>
    <sheet name="S11労災" sheetId="6" r:id="rId16"/>
    <sheet name="S12雇用" sheetId="7" r:id="rId17"/>
    <sheet name="S13国保" sheetId="8" r:id="rId18"/>
    <sheet name="S14船員" sheetId="9" r:id="rId19"/>
    <sheet name="S15組合" sheetId="10" r:id="rId20"/>
    <sheet name="S16町村" sheetId="11" r:id="rId21"/>
    <sheet name="S17厚生" sheetId="12" r:id="rId22"/>
    <sheet name="S18国保" sheetId="13" r:id="rId23"/>
  </sheets>
  <definedNames>
    <definedName name="_Fill" hidden="1">S17厚生!$B$14:$B$70</definedName>
    <definedName name="_Key1" hidden="1">S17厚生!#REF!</definedName>
    <definedName name="_Order1" hidden="1">255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18" hidden="1">1</definedName>
    <definedName name="_Regression_Int" localSheetId="19" hidden="1">1</definedName>
    <definedName name="_Regression_Int" localSheetId="20" hidden="1">1</definedName>
    <definedName name="_Regression_Int" localSheetId="21" hidden="1">1</definedName>
    <definedName name="_Regression_Int" localSheetId="22" hidden="1">1</definedName>
    <definedName name="_Sort" hidden="1">S17厚生!#REF!</definedName>
    <definedName name="Print_Area_MI" localSheetId="0">S01社保!$A$1:$K$69</definedName>
    <definedName name="Print_Area_MI" localSheetId="1">S02社保!$A$1:$K$73</definedName>
    <definedName name="Print_Area_MI" localSheetId="2">S03生保!$A$1:$J$73</definedName>
    <definedName name="Print_Area_MI" localSheetId="3">S04種類!$A$1:$J$67</definedName>
    <definedName name="Print_Area_MI" localSheetId="4">S05町村!$A$1:$J$73</definedName>
    <definedName name="Print_Area_MI" localSheetId="5">S06A施設!$A$1:$L$73</definedName>
    <definedName name="Print_Area_MI" localSheetId="6">S06B老人!$A$1:$L$26</definedName>
    <definedName name="Print_Area_MI" localSheetId="7">S06C児童!$A$1:$L$34</definedName>
    <definedName name="Print_Area_MI" localSheetId="8">S06D保護!$A$1:$L$24</definedName>
    <definedName name="Print_Area_MI" localSheetId="9">S07手帳!$A$1:$K$36</definedName>
    <definedName name="Print_Area_MI" localSheetId="10">S08A適用!$A$1:$K$38</definedName>
    <definedName name="Print_Area_MI" localSheetId="11">S08B給付!$A$1:$N$70</definedName>
    <definedName name="Print_Area_MI" localSheetId="12">'S08C～Ｆ'!$A$1:$J$72</definedName>
    <definedName name="Print_Area_MI" localSheetId="13">S09国民!$A$1:$J$72</definedName>
    <definedName name="Print_Area_MI" localSheetId="14">S10厚生!$A$1:$L$44</definedName>
    <definedName name="Print_Area_MI" localSheetId="15">S11労災!$A$1:$L$33</definedName>
    <definedName name="Print_Area_MI" localSheetId="16">S12雇用!$A$1:$K$54</definedName>
    <definedName name="Print_Area_MI" localSheetId="17">S13国保!$A$1:$K$23</definedName>
    <definedName name="Print_Area_MI" localSheetId="18">S14船員!$A$1:$K$38</definedName>
    <definedName name="Print_Area_MI" localSheetId="19">S15組合!$A$1:$K$39</definedName>
    <definedName name="Print_Area_MI" localSheetId="20">S16町村!$A$1:$K$73</definedName>
    <definedName name="Print_Area_MI" localSheetId="21">S17厚生!$A$1:$I$73</definedName>
    <definedName name="Print_Area_MI" localSheetId="22">S18国保!$A$1:$L$73</definedName>
  </definedNames>
  <calcPr calcId="145621"/>
</workbook>
</file>

<file path=xl/calcChain.xml><?xml version="1.0" encoding="utf-8"?>
<calcChain xmlns="http://schemas.openxmlformats.org/spreadsheetml/2006/main">
  <c r="D69" i="26" l="1"/>
  <c r="C69" i="26"/>
  <c r="D68" i="26"/>
  <c r="C68" i="26"/>
  <c r="D67" i="26"/>
  <c r="C67" i="26"/>
  <c r="D66" i="26"/>
  <c r="C66" i="26"/>
  <c r="D65" i="26"/>
  <c r="C65" i="26"/>
  <c r="D63" i="26"/>
  <c r="C63" i="26"/>
  <c r="D62" i="26"/>
  <c r="C62" i="26"/>
  <c r="D61" i="26"/>
  <c r="C61" i="26"/>
  <c r="D60" i="26"/>
  <c r="C60" i="26"/>
  <c r="D33" i="26"/>
  <c r="C33" i="26"/>
  <c r="D32" i="26"/>
  <c r="C32" i="26"/>
  <c r="D31" i="26"/>
  <c r="C31" i="26"/>
  <c r="D30" i="26"/>
  <c r="C30" i="26"/>
  <c r="D29" i="26"/>
  <c r="C29" i="26"/>
  <c r="D27" i="26"/>
  <c r="C27" i="26"/>
  <c r="D26" i="26"/>
  <c r="C26" i="26"/>
  <c r="D25" i="26"/>
  <c r="C25" i="26"/>
  <c r="D24" i="26"/>
  <c r="C24" i="26"/>
  <c r="D22" i="26"/>
  <c r="C22" i="26"/>
  <c r="D21" i="26"/>
  <c r="C21" i="26"/>
  <c r="D20" i="26"/>
  <c r="C20" i="26"/>
  <c r="D19" i="26"/>
  <c r="C19" i="26"/>
  <c r="D18" i="26"/>
  <c r="C18" i="26"/>
  <c r="D16" i="26"/>
  <c r="C16" i="26"/>
  <c r="D15" i="26"/>
  <c r="C15" i="26"/>
  <c r="D14" i="26"/>
  <c r="C14" i="26"/>
  <c r="D13" i="26"/>
  <c r="C13" i="26"/>
  <c r="D37" i="25"/>
  <c r="C37" i="25"/>
  <c r="D36" i="25"/>
  <c r="C36" i="25"/>
  <c r="D35" i="25"/>
  <c r="C35" i="25"/>
  <c r="D34" i="25"/>
  <c r="C34" i="25"/>
  <c r="D33" i="25"/>
  <c r="C33" i="25"/>
  <c r="D31" i="25"/>
  <c r="C31" i="25"/>
  <c r="D30" i="25"/>
  <c r="C30" i="25"/>
  <c r="D29" i="25"/>
  <c r="C29" i="25"/>
  <c r="D28" i="25"/>
  <c r="C28" i="25"/>
  <c r="D25" i="25"/>
  <c r="C25" i="25"/>
  <c r="D24" i="25"/>
  <c r="C24" i="25"/>
  <c r="D23" i="25"/>
  <c r="C23" i="25"/>
  <c r="G22" i="25"/>
  <c r="D22" i="25"/>
  <c r="C22" i="25"/>
  <c r="G21" i="25"/>
  <c r="D21" i="25"/>
  <c r="C21" i="25"/>
  <c r="D19" i="25"/>
  <c r="C19" i="25"/>
  <c r="D18" i="25"/>
  <c r="C18" i="25"/>
  <c r="D17" i="25"/>
  <c r="C17" i="25"/>
  <c r="D16" i="25"/>
  <c r="C16" i="25"/>
  <c r="G35" i="24"/>
  <c r="D35" i="24"/>
  <c r="G34" i="24"/>
  <c r="D34" i="24"/>
  <c r="G33" i="24"/>
  <c r="D33" i="24"/>
  <c r="I31" i="24"/>
  <c r="H31" i="24"/>
  <c r="G31" i="24"/>
  <c r="F31" i="24"/>
  <c r="E31" i="24"/>
  <c r="D31" i="24"/>
  <c r="G30" i="24"/>
  <c r="D30" i="24"/>
  <c r="G29" i="24"/>
  <c r="D29" i="24"/>
  <c r="G27" i="24"/>
  <c r="D27" i="24"/>
  <c r="G26" i="24"/>
  <c r="D26" i="24"/>
  <c r="G25" i="24"/>
  <c r="D25" i="24"/>
  <c r="G23" i="24"/>
  <c r="D23" i="24"/>
  <c r="G22" i="24"/>
  <c r="D22" i="24"/>
  <c r="G21" i="24"/>
  <c r="D21" i="24"/>
  <c r="G19" i="24"/>
  <c r="D19" i="24"/>
  <c r="G18" i="24"/>
  <c r="D18" i="24"/>
  <c r="G17" i="24"/>
  <c r="D17" i="24"/>
  <c r="E34" i="23"/>
  <c r="E33" i="23"/>
  <c r="E31" i="23"/>
  <c r="E30" i="23"/>
  <c r="E29" i="23"/>
  <c r="K27" i="23"/>
  <c r="J27" i="23"/>
  <c r="I27" i="23"/>
  <c r="H27" i="23"/>
  <c r="G27" i="23"/>
  <c r="F27" i="23"/>
  <c r="E27" i="23"/>
  <c r="E26" i="23"/>
  <c r="E25" i="23"/>
  <c r="E23" i="23"/>
  <c r="E22" i="23"/>
  <c r="E21" i="23"/>
  <c r="E19" i="23"/>
  <c r="E18" i="23"/>
  <c r="E17" i="23"/>
  <c r="E15" i="23"/>
  <c r="E14" i="23"/>
  <c r="E13" i="23"/>
  <c r="E12" i="23"/>
  <c r="C21" i="22"/>
  <c r="J20" i="22"/>
  <c r="J18" i="22" s="1"/>
  <c r="C20" i="22"/>
  <c r="L18" i="22"/>
  <c r="K18" i="22"/>
  <c r="I18" i="22"/>
  <c r="G18" i="22"/>
  <c r="F18" i="22"/>
  <c r="C18" i="22"/>
  <c r="J17" i="22"/>
  <c r="C17" i="22"/>
  <c r="J16" i="22"/>
  <c r="C16" i="22"/>
  <c r="J15" i="22"/>
  <c r="C15" i="22"/>
  <c r="J14" i="22"/>
  <c r="C14" i="22"/>
  <c r="J13" i="22"/>
  <c r="C13" i="22"/>
  <c r="J12" i="22"/>
  <c r="C12" i="22"/>
  <c r="C27" i="21"/>
  <c r="C25" i="21"/>
  <c r="C24" i="21"/>
  <c r="C23" i="21"/>
  <c r="C22" i="21"/>
  <c r="C21" i="21"/>
  <c r="C20" i="21"/>
  <c r="J18" i="21"/>
  <c r="I18" i="21"/>
  <c r="H18" i="21"/>
  <c r="G18" i="21"/>
  <c r="F18" i="21"/>
  <c r="E18" i="21"/>
  <c r="C18" i="21"/>
  <c r="C17" i="21"/>
  <c r="C16" i="21"/>
  <c r="C15" i="21"/>
  <c r="C14" i="21"/>
  <c r="C13" i="21"/>
  <c r="C12" i="21"/>
  <c r="C23" i="20"/>
  <c r="J22" i="20"/>
  <c r="C22" i="20"/>
  <c r="J21" i="20"/>
  <c r="C21" i="20"/>
  <c r="J20" i="20"/>
  <c r="C20" i="20"/>
  <c r="L18" i="20"/>
  <c r="K18" i="20"/>
  <c r="J18" i="20"/>
  <c r="I18" i="20"/>
  <c r="H18" i="20"/>
  <c r="G18" i="20"/>
  <c r="F18" i="20"/>
  <c r="E18" i="20"/>
  <c r="C18" i="20" s="1"/>
  <c r="J17" i="20"/>
  <c r="C17" i="20"/>
  <c r="J16" i="20"/>
  <c r="C16" i="20"/>
  <c r="J15" i="20"/>
  <c r="C15" i="20"/>
  <c r="J14" i="20"/>
  <c r="C14" i="20"/>
  <c r="J13" i="20"/>
  <c r="C13" i="20"/>
  <c r="J12" i="20"/>
  <c r="C12" i="20"/>
  <c r="J70" i="19"/>
  <c r="C70" i="19"/>
  <c r="J69" i="19"/>
  <c r="C69" i="19"/>
  <c r="L67" i="19"/>
  <c r="K67" i="19"/>
  <c r="J67" i="19"/>
  <c r="I67" i="19"/>
  <c r="G67" i="19"/>
  <c r="E67" i="19"/>
  <c r="C67" i="19"/>
  <c r="J66" i="19"/>
  <c r="C66" i="19"/>
  <c r="J65" i="19"/>
  <c r="C65" i="19"/>
  <c r="J64" i="19"/>
  <c r="C64" i="19"/>
  <c r="J63" i="19"/>
  <c r="C63" i="19"/>
  <c r="J62" i="19"/>
  <c r="C62" i="19"/>
  <c r="J61" i="19"/>
  <c r="C61" i="19"/>
  <c r="J52" i="19"/>
  <c r="C52" i="19"/>
  <c r="J51" i="19"/>
  <c r="C51" i="19"/>
  <c r="J50" i="19"/>
  <c r="C50" i="19"/>
  <c r="C49" i="19"/>
  <c r="C48" i="19"/>
  <c r="J47" i="19"/>
  <c r="C47" i="19"/>
  <c r="J46" i="19"/>
  <c r="C46" i="19"/>
  <c r="L44" i="19"/>
  <c r="K44" i="19"/>
  <c r="J44" i="19"/>
  <c r="I44" i="19"/>
  <c r="G44" i="19"/>
  <c r="E44" i="19"/>
  <c r="C44" i="19"/>
  <c r="J43" i="19"/>
  <c r="C43" i="19"/>
  <c r="J42" i="19"/>
  <c r="C42" i="19"/>
  <c r="J41" i="19"/>
  <c r="C41" i="19"/>
  <c r="J40" i="19"/>
  <c r="C40" i="19"/>
  <c r="J39" i="19"/>
  <c r="C39" i="19"/>
  <c r="J38" i="19"/>
  <c r="C38" i="19"/>
  <c r="C29" i="19"/>
  <c r="C28" i="19"/>
  <c r="C27" i="19"/>
  <c r="C26" i="19"/>
  <c r="C25" i="19"/>
  <c r="C24" i="19"/>
  <c r="C23" i="19"/>
  <c r="C22" i="19"/>
  <c r="C21" i="19"/>
  <c r="C19" i="19" s="1"/>
  <c r="L19" i="19"/>
  <c r="K19" i="19"/>
  <c r="J19" i="19"/>
  <c r="I19" i="19"/>
  <c r="G19" i="19"/>
  <c r="E19" i="19"/>
  <c r="C18" i="19"/>
  <c r="C17" i="19"/>
  <c r="C16" i="19"/>
  <c r="C15" i="19"/>
  <c r="C14" i="19"/>
  <c r="C13" i="19"/>
  <c r="J13" i="18"/>
  <c r="I13" i="18"/>
  <c r="H13" i="18"/>
  <c r="G13" i="18"/>
  <c r="F13" i="18"/>
  <c r="E13" i="18"/>
  <c r="D13" i="18"/>
  <c r="C13" i="18"/>
  <c r="C64" i="17"/>
  <c r="C63" i="17"/>
  <c r="C62" i="17"/>
  <c r="C60" i="17"/>
  <c r="C59" i="17"/>
  <c r="C58" i="17"/>
  <c r="C56" i="17"/>
  <c r="C55" i="17"/>
  <c r="C54" i="17"/>
  <c r="C52" i="17"/>
  <c r="C51" i="17"/>
  <c r="C50" i="17"/>
  <c r="C49" i="17"/>
  <c r="C47" i="17"/>
  <c r="C46" i="17"/>
  <c r="C45" i="17"/>
  <c r="C29" i="17"/>
  <c r="C28" i="17"/>
  <c r="C27" i="17"/>
  <c r="C25" i="17"/>
  <c r="C24" i="17"/>
  <c r="C23" i="17"/>
  <c r="C21" i="17"/>
  <c r="C20" i="17"/>
  <c r="C19" i="17"/>
  <c r="C18" i="17"/>
  <c r="C16" i="17"/>
  <c r="C15" i="17"/>
  <c r="C14" i="17"/>
  <c r="C70" i="16"/>
  <c r="C69" i="16"/>
  <c r="C68" i="16"/>
  <c r="C66" i="16"/>
  <c r="C65" i="16"/>
  <c r="C64" i="16"/>
  <c r="C62" i="16"/>
  <c r="C60" i="16"/>
  <c r="C56" i="16"/>
  <c r="C55" i="16"/>
  <c r="C51" i="16"/>
  <c r="C50" i="16"/>
  <c r="C49" i="16"/>
  <c r="C34" i="16"/>
  <c r="C33" i="16"/>
  <c r="C32" i="16"/>
  <c r="C30" i="16"/>
  <c r="C29" i="16"/>
  <c r="C28" i="16"/>
  <c r="C26" i="16"/>
  <c r="C25" i="16"/>
  <c r="C22" i="16"/>
  <c r="C20" i="16"/>
  <c r="C17" i="16"/>
  <c r="C16" i="16"/>
  <c r="C15" i="16"/>
  <c r="K50" i="15"/>
  <c r="J50" i="15"/>
  <c r="I50" i="15"/>
  <c r="H50" i="15"/>
  <c r="G50" i="15"/>
  <c r="F50" i="15"/>
  <c r="K39" i="15"/>
  <c r="J39" i="15"/>
  <c r="I39" i="15"/>
  <c r="H39" i="15"/>
  <c r="G39" i="15"/>
  <c r="F39" i="15"/>
  <c r="K28" i="15"/>
  <c r="J28" i="15"/>
  <c r="I28" i="15"/>
  <c r="H28" i="15"/>
  <c r="G28" i="15"/>
  <c r="G19" i="15" s="1"/>
  <c r="G17" i="15" s="1"/>
  <c r="G15" i="15" s="1"/>
  <c r="F28" i="15"/>
  <c r="F19" i="15" s="1"/>
  <c r="F17" i="15" s="1"/>
  <c r="F15" i="15" s="1"/>
  <c r="K21" i="15"/>
  <c r="K19" i="15" s="1"/>
  <c r="K17" i="15" s="1"/>
  <c r="K15" i="15" s="1"/>
  <c r="J21" i="15"/>
  <c r="J19" i="15" s="1"/>
  <c r="J17" i="15" s="1"/>
  <c r="J15" i="15" s="1"/>
  <c r="I21" i="15"/>
  <c r="I19" i="15" s="1"/>
  <c r="I17" i="15" s="1"/>
  <c r="I15" i="15" s="1"/>
  <c r="H21" i="15"/>
  <c r="H19" i="15" s="1"/>
  <c r="H17" i="15" s="1"/>
  <c r="H15" i="15" s="1"/>
  <c r="G21" i="15"/>
  <c r="F21" i="15"/>
  <c r="K65" i="14"/>
  <c r="J65" i="14"/>
  <c r="I65" i="14"/>
  <c r="H65" i="14"/>
  <c r="G65" i="14"/>
  <c r="F65" i="14"/>
  <c r="K56" i="14"/>
  <c r="J56" i="14"/>
  <c r="I56" i="14"/>
  <c r="H56" i="14"/>
  <c r="G56" i="14"/>
  <c r="F56" i="14"/>
  <c r="K50" i="14"/>
  <c r="J50" i="14"/>
  <c r="I50" i="14"/>
  <c r="H50" i="14"/>
  <c r="G50" i="14"/>
  <c r="G44" i="14" s="1"/>
  <c r="G42" i="14" s="1"/>
  <c r="F50" i="14"/>
  <c r="F44" i="14" s="1"/>
  <c r="F42" i="14" s="1"/>
  <c r="K45" i="14"/>
  <c r="K44" i="14" s="1"/>
  <c r="K42" i="14" s="1"/>
  <c r="J45" i="14"/>
  <c r="J44" i="14" s="1"/>
  <c r="J42" i="14" s="1"/>
  <c r="I45" i="14"/>
  <c r="I44" i="14" s="1"/>
  <c r="I42" i="14" s="1"/>
  <c r="H45" i="14"/>
  <c r="H44" i="14" s="1"/>
  <c r="H42" i="14" s="1"/>
  <c r="G45" i="14"/>
  <c r="F45" i="14"/>
  <c r="K37" i="14"/>
  <c r="J37" i="14"/>
  <c r="I37" i="14"/>
  <c r="H37" i="14"/>
  <c r="G37" i="14"/>
  <c r="F37" i="14"/>
  <c r="K28" i="14"/>
  <c r="J28" i="14"/>
  <c r="I28" i="14"/>
  <c r="H28" i="14"/>
  <c r="G28" i="14"/>
  <c r="F28" i="14"/>
  <c r="K22" i="14"/>
  <c r="J22" i="14"/>
  <c r="I22" i="14"/>
  <c r="H22" i="14"/>
  <c r="G22" i="14"/>
  <c r="F22" i="14"/>
  <c r="K17" i="14"/>
  <c r="J17" i="14"/>
  <c r="I17" i="14"/>
  <c r="H17" i="14"/>
  <c r="G17" i="14"/>
  <c r="F17" i="14"/>
  <c r="K16" i="14"/>
  <c r="K14" i="14" s="1"/>
  <c r="J16" i="14"/>
  <c r="J14" i="14" s="1"/>
  <c r="I16" i="14"/>
  <c r="I14" i="14" s="1"/>
  <c r="H16" i="14"/>
  <c r="H14" i="14" s="1"/>
  <c r="G16" i="14"/>
  <c r="G14" i="14" s="1"/>
  <c r="F16" i="14"/>
  <c r="F14" i="14" s="1"/>
  <c r="F70" i="13"/>
  <c r="F69" i="13"/>
  <c r="F68" i="13"/>
  <c r="F66" i="13"/>
  <c r="F65" i="13"/>
  <c r="F64" i="13"/>
  <c r="F63" i="13"/>
  <c r="F62" i="13"/>
  <c r="F61" i="13"/>
  <c r="F60" i="13"/>
  <c r="F58" i="13"/>
  <c r="F57" i="13"/>
  <c r="F56" i="13"/>
  <c r="F55" i="13"/>
  <c r="F54" i="13"/>
  <c r="F53" i="13"/>
  <c r="F52" i="13"/>
  <c r="F50" i="13"/>
  <c r="F49" i="13"/>
  <c r="F48" i="13"/>
  <c r="F47" i="13"/>
  <c r="F46" i="13"/>
  <c r="F45" i="13"/>
  <c r="F44" i="13"/>
  <c r="F42" i="13"/>
  <c r="F41" i="13"/>
  <c r="F40" i="13"/>
  <c r="F39" i="13"/>
  <c r="F38" i="13"/>
  <c r="F36" i="13"/>
  <c r="F35" i="13"/>
  <c r="F34" i="13"/>
  <c r="F33" i="13"/>
  <c r="F32" i="13"/>
  <c r="F30" i="13"/>
  <c r="F29" i="13"/>
  <c r="F28" i="13"/>
  <c r="F27" i="13"/>
  <c r="F26" i="13"/>
  <c r="F25" i="13"/>
  <c r="F24" i="13"/>
  <c r="F23" i="13"/>
  <c r="F22" i="13"/>
  <c r="F20" i="13"/>
  <c r="F12" i="13" s="1"/>
  <c r="F19" i="13"/>
  <c r="F18" i="13"/>
  <c r="F17" i="13"/>
  <c r="F16" i="13"/>
  <c r="F15" i="13"/>
  <c r="F14" i="13"/>
  <c r="L12" i="13"/>
  <c r="K12" i="13"/>
  <c r="J12" i="13"/>
  <c r="I12" i="13"/>
  <c r="H12" i="13"/>
  <c r="G12" i="13"/>
  <c r="E12" i="13"/>
  <c r="D12" i="13"/>
  <c r="C12" i="13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E47" i="12"/>
  <c r="D47" i="12"/>
  <c r="E46" i="12"/>
  <c r="D46" i="12"/>
  <c r="E45" i="12"/>
  <c r="D45" i="12"/>
  <c r="E43" i="12"/>
  <c r="D43" i="12"/>
  <c r="E42" i="12"/>
  <c r="D42" i="12"/>
  <c r="E41" i="12"/>
  <c r="D41" i="12"/>
  <c r="E40" i="12"/>
  <c r="D40" i="12"/>
  <c r="E39" i="12"/>
  <c r="D39" i="12"/>
  <c r="E37" i="12"/>
  <c r="D37" i="12"/>
  <c r="E36" i="12"/>
  <c r="D36" i="12"/>
  <c r="E35" i="12"/>
  <c r="D35" i="12"/>
  <c r="E34" i="12"/>
  <c r="D34" i="12"/>
  <c r="E33" i="12"/>
  <c r="D33" i="12"/>
  <c r="E31" i="12"/>
  <c r="D31" i="12"/>
  <c r="E30" i="12"/>
  <c r="D30" i="12"/>
  <c r="E29" i="12"/>
  <c r="D29" i="12"/>
  <c r="E28" i="12"/>
  <c r="D28" i="12"/>
  <c r="E27" i="12"/>
  <c r="D27" i="12"/>
  <c r="E26" i="12"/>
  <c r="D26" i="12"/>
  <c r="E24" i="12"/>
  <c r="D24" i="12"/>
  <c r="E23" i="12"/>
  <c r="D23" i="12"/>
  <c r="E22" i="12"/>
  <c r="D22" i="12"/>
  <c r="E20" i="12"/>
  <c r="E12" i="12" s="1"/>
  <c r="D20" i="12"/>
  <c r="D12" i="12" s="1"/>
  <c r="E19" i="12"/>
  <c r="D19" i="12"/>
  <c r="E18" i="12"/>
  <c r="D18" i="12"/>
  <c r="E17" i="12"/>
  <c r="D17" i="12"/>
  <c r="E16" i="12"/>
  <c r="D16" i="12"/>
  <c r="E15" i="12"/>
  <c r="D15" i="12"/>
  <c r="E14" i="12"/>
  <c r="D14" i="12"/>
  <c r="I12" i="12"/>
  <c r="H12" i="12"/>
  <c r="G12" i="12"/>
  <c r="F12" i="12"/>
  <c r="G70" i="11"/>
  <c r="F70" i="11"/>
  <c r="F68" i="11"/>
  <c r="J67" i="11"/>
  <c r="F67" i="11"/>
  <c r="J66" i="11"/>
  <c r="F66" i="11"/>
  <c r="J65" i="11"/>
  <c r="F65" i="11"/>
  <c r="J64" i="11"/>
  <c r="F64" i="11"/>
  <c r="J63" i="11"/>
  <c r="F63" i="11"/>
  <c r="J62" i="11"/>
  <c r="F62" i="11"/>
  <c r="J60" i="11"/>
  <c r="F60" i="11"/>
  <c r="J59" i="11"/>
  <c r="F59" i="11"/>
  <c r="J58" i="11"/>
  <c r="F58" i="11"/>
  <c r="J57" i="11"/>
  <c r="F57" i="11" s="1"/>
  <c r="J56" i="11"/>
  <c r="F56" i="11" s="1"/>
  <c r="J55" i="11"/>
  <c r="F55" i="11"/>
  <c r="J54" i="11"/>
  <c r="F54" i="11"/>
  <c r="J52" i="11"/>
  <c r="F52" i="11"/>
  <c r="J51" i="11"/>
  <c r="F51" i="11"/>
  <c r="J50" i="11"/>
  <c r="F50" i="11"/>
  <c r="J49" i="11"/>
  <c r="F49" i="11"/>
  <c r="F48" i="11"/>
  <c r="J47" i="11"/>
  <c r="F47" i="11"/>
  <c r="J46" i="11"/>
  <c r="F46" i="11"/>
  <c r="J45" i="11"/>
  <c r="F45" i="11"/>
  <c r="J44" i="11"/>
  <c r="F44" i="11"/>
  <c r="J43" i="11"/>
  <c r="F43" i="11"/>
  <c r="J41" i="11"/>
  <c r="F41" i="11"/>
  <c r="J40" i="11"/>
  <c r="F40" i="11"/>
  <c r="J39" i="11"/>
  <c r="F39" i="11"/>
  <c r="J38" i="11"/>
  <c r="F38" i="11"/>
  <c r="J37" i="11"/>
  <c r="F37" i="11"/>
  <c r="F36" i="11"/>
  <c r="J35" i="11"/>
  <c r="F35" i="11"/>
  <c r="J34" i="11"/>
  <c r="F34" i="11"/>
  <c r="J33" i="11"/>
  <c r="F33" i="11"/>
  <c r="J32" i="11"/>
  <c r="F32" i="11" s="1"/>
  <c r="J30" i="11"/>
  <c r="F30" i="11" s="1"/>
  <c r="J29" i="11"/>
  <c r="F29" i="11"/>
  <c r="J28" i="11"/>
  <c r="F28" i="11"/>
  <c r="J27" i="11"/>
  <c r="F27" i="11"/>
  <c r="J26" i="11"/>
  <c r="F26" i="11"/>
  <c r="J25" i="11"/>
  <c r="F25" i="11"/>
  <c r="J24" i="11"/>
  <c r="F24" i="11"/>
  <c r="J23" i="11"/>
  <c r="F23" i="11"/>
  <c r="J22" i="11"/>
  <c r="F22" i="11"/>
  <c r="J20" i="11"/>
  <c r="F20" i="11"/>
  <c r="J19" i="11"/>
  <c r="F19" i="11" s="1"/>
  <c r="J18" i="11"/>
  <c r="F18" i="11" s="1"/>
  <c r="J17" i="11"/>
  <c r="F17" i="11"/>
  <c r="J16" i="11"/>
  <c r="F16" i="11"/>
  <c r="J15" i="11"/>
  <c r="F15" i="11"/>
  <c r="J14" i="11"/>
  <c r="F14" i="11"/>
  <c r="K12" i="11"/>
  <c r="I12" i="11"/>
  <c r="H12" i="11"/>
  <c r="G12" i="11"/>
  <c r="E12" i="11"/>
  <c r="D12" i="11"/>
  <c r="F36" i="10"/>
  <c r="F35" i="10"/>
  <c r="D35" i="10"/>
  <c r="F34" i="10"/>
  <c r="D34" i="10"/>
  <c r="F33" i="10"/>
  <c r="D33" i="10"/>
  <c r="F32" i="10"/>
  <c r="D32" i="10"/>
  <c r="F31" i="10"/>
  <c r="D31" i="10"/>
  <c r="F29" i="10"/>
  <c r="D29" i="10"/>
  <c r="F28" i="10"/>
  <c r="D28" i="10"/>
  <c r="F19" i="10"/>
  <c r="C19" i="10"/>
  <c r="F18" i="10"/>
  <c r="C18" i="10"/>
  <c r="F17" i="10"/>
  <c r="C17" i="10"/>
  <c r="F16" i="10"/>
  <c r="C16" i="10"/>
  <c r="F15" i="10"/>
  <c r="C15" i="10"/>
  <c r="F14" i="10"/>
  <c r="C14" i="10"/>
  <c r="F12" i="10"/>
  <c r="C12" i="10"/>
  <c r="F11" i="10"/>
  <c r="C11" i="10"/>
  <c r="C35" i="9"/>
  <c r="C34" i="9"/>
  <c r="C33" i="9"/>
  <c r="C32" i="9"/>
  <c r="C31" i="9"/>
  <c r="C30" i="9"/>
  <c r="C28" i="9"/>
  <c r="C27" i="9"/>
  <c r="K20" i="8"/>
  <c r="J20" i="8"/>
  <c r="F20" i="8"/>
  <c r="K19" i="8"/>
  <c r="J19" i="8"/>
  <c r="F19" i="8"/>
  <c r="K18" i="8"/>
  <c r="J18" i="8"/>
  <c r="F18" i="8"/>
  <c r="K17" i="8"/>
  <c r="F17" i="8"/>
  <c r="K16" i="8"/>
  <c r="F16" i="8"/>
  <c r="K14" i="8"/>
  <c r="F14" i="8"/>
  <c r="F13" i="8"/>
  <c r="G51" i="7"/>
  <c r="G50" i="7"/>
  <c r="G49" i="7"/>
  <c r="G48" i="7"/>
  <c r="G47" i="7"/>
  <c r="G45" i="7"/>
  <c r="G44" i="7"/>
  <c r="D36" i="7"/>
  <c r="D35" i="7"/>
  <c r="D34" i="7"/>
  <c r="D33" i="7"/>
  <c r="J18" i="7" s="1"/>
  <c r="G18" i="7" s="1"/>
  <c r="F18" i="7" s="1"/>
  <c r="D32" i="7"/>
  <c r="J17" i="7" s="1"/>
  <c r="G17" i="7" s="1"/>
  <c r="F17" i="7" s="1"/>
  <c r="D30" i="7"/>
  <c r="C30" i="7"/>
  <c r="J15" i="7" s="1"/>
  <c r="G15" i="7" s="1"/>
  <c r="F15" i="7" s="1"/>
  <c r="D29" i="7"/>
  <c r="J14" i="7" s="1"/>
  <c r="G14" i="7" s="1"/>
  <c r="F14" i="7" s="1"/>
  <c r="J21" i="7"/>
  <c r="G21" i="7"/>
  <c r="F21" i="7" s="1"/>
  <c r="J20" i="7"/>
  <c r="G20" i="7"/>
  <c r="F20" i="7"/>
  <c r="J19" i="7"/>
  <c r="G19" i="7" s="1"/>
  <c r="F19" i="7" s="1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42" i="5"/>
  <c r="C42" i="5"/>
  <c r="D41" i="5"/>
  <c r="C41" i="5"/>
  <c r="D40" i="5"/>
  <c r="J16" i="5" s="1"/>
  <c r="C40" i="5"/>
  <c r="I16" i="5" s="1"/>
  <c r="D39" i="5"/>
  <c r="C39" i="5"/>
  <c r="D38" i="5"/>
  <c r="C38" i="5"/>
  <c r="D37" i="5"/>
  <c r="C37" i="5"/>
  <c r="L18" i="5"/>
  <c r="K18" i="5"/>
  <c r="J18" i="5"/>
  <c r="I18" i="5"/>
  <c r="C18" i="5"/>
  <c r="L17" i="5"/>
  <c r="K17" i="5"/>
  <c r="I17" i="5" s="1"/>
  <c r="J17" i="5"/>
  <c r="C17" i="5"/>
  <c r="L16" i="5"/>
  <c r="K16" i="5"/>
  <c r="C16" i="5"/>
  <c r="L15" i="5"/>
  <c r="K15" i="5"/>
  <c r="J15" i="5"/>
  <c r="I15" i="5"/>
  <c r="C15" i="5"/>
  <c r="L14" i="5"/>
  <c r="J14" i="5" s="1"/>
  <c r="K14" i="5"/>
  <c r="I14" i="5"/>
  <c r="C14" i="5"/>
  <c r="L13" i="5"/>
  <c r="K13" i="5"/>
  <c r="J13" i="5"/>
  <c r="I13" i="5"/>
  <c r="C13" i="5"/>
  <c r="E63" i="4"/>
  <c r="E52" i="4"/>
  <c r="D52" i="4"/>
  <c r="E51" i="4"/>
  <c r="E50" i="4"/>
  <c r="E49" i="4"/>
  <c r="E48" i="4"/>
  <c r="D48" i="4"/>
  <c r="G18" i="4" s="1"/>
  <c r="C48" i="4"/>
  <c r="E46" i="4"/>
  <c r="H22" i="4"/>
  <c r="G22" i="4"/>
  <c r="D22" i="4"/>
  <c r="C22" i="4"/>
  <c r="H21" i="4"/>
  <c r="G21" i="4"/>
  <c r="C21" i="4"/>
  <c r="H20" i="4"/>
  <c r="G20" i="4"/>
  <c r="C20" i="4"/>
  <c r="H19" i="4"/>
  <c r="G19" i="4"/>
  <c r="C19" i="4"/>
  <c r="H18" i="4"/>
  <c r="D18" i="4"/>
  <c r="C18" i="4"/>
  <c r="H16" i="4"/>
  <c r="G16" i="4" s="1"/>
  <c r="C16" i="4"/>
  <c r="H15" i="4"/>
  <c r="G15" i="4"/>
  <c r="C15" i="4"/>
  <c r="H14" i="4"/>
  <c r="G14" i="4"/>
  <c r="C14" i="4"/>
  <c r="H13" i="4"/>
  <c r="G13" i="4"/>
  <c r="C13" i="4"/>
  <c r="F12" i="11" l="1"/>
  <c r="J12" i="11"/>
</calcChain>
</file>

<file path=xl/sharedStrings.xml><?xml version="1.0" encoding="utf-8"?>
<sst xmlns="http://schemas.openxmlformats.org/spreadsheetml/2006/main" count="2179" uniqueCount="755">
  <si>
    <t>Ｓ-09 国民年金</t>
  </si>
  <si>
    <t xml:space="preserve">  年度末現</t>
  </si>
  <si>
    <t xml:space="preserve">  注１）</t>
  </si>
  <si>
    <t xml:space="preserve"> 保険料</t>
  </si>
  <si>
    <t xml:space="preserve"> ①+②+③+④</t>
  </si>
  <si>
    <t xml:space="preserve"> ①国民年金</t>
  </si>
  <si>
    <t xml:space="preserve">     年度</t>
  </si>
  <si>
    <t xml:space="preserve">  在被保険</t>
  </si>
  <si>
    <t xml:space="preserve"> (A)第1号</t>
  </si>
  <si>
    <t xml:space="preserve">  (B)</t>
  </si>
  <si>
    <t xml:space="preserve"> 収納額</t>
  </si>
  <si>
    <t xml:space="preserve">  給付総額</t>
  </si>
  <si>
    <t xml:space="preserve">   給付額</t>
  </si>
  <si>
    <t xml:space="preserve">    老齢・通算老齢</t>
  </si>
  <si>
    <t xml:space="preserve">  者総数</t>
  </si>
  <si>
    <t>･任意加入</t>
  </si>
  <si>
    <t xml:space="preserve">   第３号</t>
  </si>
  <si>
    <t xml:space="preserve"> 受給権者</t>
  </si>
  <si>
    <t xml:space="preserve">   金額</t>
  </si>
  <si>
    <t>人</t>
  </si>
  <si>
    <t>百万円</t>
  </si>
  <si>
    <t>昭和50年1975</t>
  </si>
  <si>
    <t xml:space="preserve">    55  1980</t>
  </si>
  <si>
    <t xml:space="preserve">    60  1985</t>
  </si>
  <si>
    <t>平成 2  1990</t>
  </si>
  <si>
    <t xml:space="preserve">     5  1993</t>
  </si>
  <si>
    <t xml:space="preserve">     6  1994</t>
  </si>
  <si>
    <t xml:space="preserve">     7  1995</t>
  </si>
  <si>
    <t xml:space="preserve">     8  1996</t>
  </si>
  <si>
    <t xml:space="preserve">    9  1997</t>
    <phoneticPr fontId="4"/>
  </si>
  <si>
    <t>① 国民年金給付額（続き）</t>
  </si>
  <si>
    <t xml:space="preserve">         障害</t>
  </si>
  <si>
    <t xml:space="preserve">     母子・準母子</t>
  </si>
  <si>
    <t xml:space="preserve">          遺児</t>
  </si>
  <si>
    <t xml:space="preserve">        寡婦</t>
  </si>
  <si>
    <t xml:space="preserve">    件数</t>
  </si>
  <si>
    <t xml:space="preserve">    金額</t>
  </si>
  <si>
    <t xml:space="preserve">   件数</t>
  </si>
  <si>
    <t>件</t>
  </si>
  <si>
    <t>－</t>
    <phoneticPr fontId="4"/>
  </si>
  <si>
    <t>　 ② 死亡・特別</t>
  </si>
  <si>
    <t xml:space="preserve"> ③基礎年金</t>
  </si>
  <si>
    <t xml:space="preserve">      一時金給付</t>
  </si>
  <si>
    <t xml:space="preserve">         老齢</t>
  </si>
  <si>
    <t xml:space="preserve">      障害(拠出)</t>
  </si>
  <si>
    <t>障害(福祉)</t>
  </si>
  <si>
    <t xml:space="preserve">  受給権者</t>
  </si>
  <si>
    <t xml:space="preserve">    ③ 基礎年金給付(続き)</t>
  </si>
  <si>
    <t xml:space="preserve">   注2)</t>
  </si>
  <si>
    <t xml:space="preserve"> 障害(福祉)</t>
  </si>
  <si>
    <t xml:space="preserve">        遺族</t>
  </si>
  <si>
    <t>　　　 　寡婦</t>
  </si>
  <si>
    <t xml:space="preserve">   ④ 福祉年金給付額</t>
  </si>
  <si>
    <t>注１）昭和60年度以前は(A)は「強制加入」(B)は「任意加入」の被保険者数。</t>
  </si>
  <si>
    <t xml:space="preserve">  ２）障害及び母子福祉年金は，昭和61年度から障害､遺族の各基礎年金に切替。</t>
  </si>
  <si>
    <t>資料：県国民年金課「国民年金事業年報」</t>
  </si>
  <si>
    <t>Ｓ-10 厚生年金保険</t>
  </si>
  <si>
    <t>受給権者数は各年度末現在。</t>
  </si>
  <si>
    <t xml:space="preserve">    厚生年金</t>
  </si>
  <si>
    <t xml:space="preserve"> 事業所</t>
  </si>
  <si>
    <t xml:space="preserve"> 被保険</t>
  </si>
  <si>
    <t>平均標準</t>
  </si>
  <si>
    <t xml:space="preserve">  総数</t>
  </si>
  <si>
    <t>強制適用</t>
  </si>
  <si>
    <t xml:space="preserve"> 任意包括</t>
  </si>
  <si>
    <t xml:space="preserve"> 者総数</t>
  </si>
  <si>
    <t>報酬月額</t>
  </si>
  <si>
    <t>収納済額</t>
  </si>
  <si>
    <t xml:space="preserve">      総数</t>
  </si>
  <si>
    <t xml:space="preserve">     新法計</t>
  </si>
  <si>
    <t xml:space="preserve">  適用</t>
  </si>
  <si>
    <t xml:space="preserve"> 年金額</t>
  </si>
  <si>
    <t>円</t>
  </si>
  <si>
    <t>平成 4年度1992</t>
  </si>
  <si>
    <t xml:space="preserve">     5    1993</t>
  </si>
  <si>
    <t xml:space="preserve">     6    1994</t>
  </si>
  <si>
    <t xml:space="preserve">     7    1995</t>
  </si>
  <si>
    <t xml:space="preserve">     8    1996</t>
  </si>
  <si>
    <t xml:space="preserve">    9    1997</t>
    <phoneticPr fontId="4"/>
  </si>
  <si>
    <t xml:space="preserve">    新法（続き）</t>
  </si>
  <si>
    <t xml:space="preserve">     老齢厚生</t>
  </si>
  <si>
    <t xml:space="preserve">     障害厚生</t>
  </si>
  <si>
    <t xml:space="preserve">     遺族厚生</t>
  </si>
  <si>
    <t xml:space="preserve">     障害基礎</t>
  </si>
  <si>
    <t xml:space="preserve">     遺族基礎</t>
  </si>
  <si>
    <t xml:space="preserve">      旧法</t>
  </si>
  <si>
    <t xml:space="preserve">     旧法計</t>
  </si>
  <si>
    <t xml:space="preserve">      老齢</t>
  </si>
  <si>
    <t xml:space="preserve">    通算老齢</t>
  </si>
  <si>
    <t xml:space="preserve">      障害</t>
  </si>
  <si>
    <t xml:space="preserve"> 遺族・通算遺族</t>
  </si>
  <si>
    <t>資料：県保険課「社会保険事業年報」</t>
  </si>
  <si>
    <t>Ｓ-11 労働者災害補償保険</t>
  </si>
  <si>
    <t>労働者災害補償保険</t>
  </si>
  <si>
    <t xml:space="preserve"> 新規受</t>
  </si>
  <si>
    <t xml:space="preserve">    給付総数</t>
  </si>
  <si>
    <t xml:space="preserve"> 療養(補償)給付</t>
  </si>
  <si>
    <t xml:space="preserve"> 休業(補償)給付</t>
  </si>
  <si>
    <t xml:space="preserve"> 障害(補償)給付</t>
  </si>
  <si>
    <t xml:space="preserve"> 給者数</t>
  </si>
  <si>
    <t xml:space="preserve">  件数</t>
  </si>
  <si>
    <t xml:space="preserve">  金額</t>
  </si>
  <si>
    <t xml:space="preserve">     9    1997</t>
  </si>
  <si>
    <t xml:space="preserve">    10   1998</t>
    <phoneticPr fontId="4"/>
  </si>
  <si>
    <t>労働者災害補償保険（続き）</t>
  </si>
  <si>
    <t xml:space="preserve"> 遺族(補償)給付</t>
  </si>
  <si>
    <t xml:space="preserve">      葬祭</t>
  </si>
  <si>
    <t xml:space="preserve">   年金給付等</t>
  </si>
  <si>
    <t xml:space="preserve">      件</t>
  </si>
  <si>
    <t xml:space="preserve">  百万円</t>
  </si>
  <si>
    <t>資料：和歌山労働基準局</t>
  </si>
  <si>
    <t>Ｓ-12 雇用保険</t>
  </si>
  <si>
    <t>短時間労働被保険者分を含む。「実人員」は，年度の月平均。</t>
  </si>
  <si>
    <t xml:space="preserve">     年度末現在</t>
  </si>
  <si>
    <t>雇用勘定</t>
  </si>
  <si>
    <t xml:space="preserve"> 一般求職</t>
  </si>
  <si>
    <t xml:space="preserve">     適用状況</t>
  </si>
  <si>
    <t>保険料</t>
  </si>
  <si>
    <t>失業給付金</t>
  </si>
  <si>
    <t xml:space="preserve"> 者給付支</t>
  </si>
  <si>
    <t xml:space="preserve"> 一般受給</t>
  </si>
  <si>
    <t xml:space="preserve">     基本手当,</t>
  </si>
  <si>
    <t xml:space="preserve"> 被保険者</t>
  </si>
  <si>
    <t xml:space="preserve"> 支給総額</t>
  </si>
  <si>
    <t xml:space="preserve"> 給総額</t>
  </si>
  <si>
    <t xml:space="preserve"> 資格決定</t>
  </si>
  <si>
    <t xml:space="preserve">     延長給付</t>
    <phoneticPr fontId="4"/>
  </si>
  <si>
    <t xml:space="preserve"> 基本手当</t>
  </si>
  <si>
    <t xml:space="preserve"> 事業所数</t>
  </si>
  <si>
    <t xml:space="preserve"> 数</t>
  </si>
  <si>
    <t xml:space="preserve"> 件数</t>
  </si>
  <si>
    <t xml:space="preserve"> 実人員</t>
  </si>
  <si>
    <t xml:space="preserve"> 支給金額</t>
  </si>
  <si>
    <t>昭60年度1985</t>
  </si>
  <si>
    <t>平 2    1990</t>
  </si>
  <si>
    <t xml:space="preserve">   5    1993</t>
  </si>
  <si>
    <t xml:space="preserve">   6    1994</t>
  </si>
  <si>
    <t xml:space="preserve">   7    1995</t>
  </si>
  <si>
    <t xml:space="preserve">   8    1996</t>
  </si>
  <si>
    <t xml:space="preserve">   9   1997</t>
    <phoneticPr fontId="4"/>
  </si>
  <si>
    <t>一般求職者給付</t>
  </si>
  <si>
    <t xml:space="preserve">  基本手当,延長給付</t>
  </si>
  <si>
    <t>高年齢求職者給付金</t>
  </si>
  <si>
    <t xml:space="preserve"> 延長給付</t>
  </si>
  <si>
    <t>技能習得</t>
  </si>
  <si>
    <t xml:space="preserve"> 寄宿手当</t>
  </si>
  <si>
    <t xml:space="preserve"> 傷病手当</t>
  </si>
  <si>
    <t>個別延長</t>
  </si>
  <si>
    <t>訓練延長</t>
  </si>
  <si>
    <t>手当</t>
  </si>
  <si>
    <t xml:space="preserve"> 受給者数</t>
  </si>
  <si>
    <t>･･･</t>
  </si>
  <si>
    <t xml:space="preserve"> （旧法による福祉施設給付金を含む）</t>
  </si>
  <si>
    <t xml:space="preserve">     特例一時金</t>
  </si>
  <si>
    <t xml:space="preserve">   日雇求職者給付</t>
  </si>
  <si>
    <t xml:space="preserve"> 就職促進給付</t>
  </si>
  <si>
    <t>受給者</t>
  </si>
  <si>
    <t xml:space="preserve"> 常用就職</t>
  </si>
  <si>
    <t xml:space="preserve"> 再就職</t>
  </si>
  <si>
    <t xml:space="preserve"> 広域求職</t>
  </si>
  <si>
    <t>受給者数</t>
  </si>
  <si>
    <t>支給金額</t>
  </si>
  <si>
    <t>実人員</t>
  </si>
  <si>
    <t xml:space="preserve"> 支度金</t>
  </si>
  <si>
    <t xml:space="preserve"> 移転費</t>
  </si>
  <si>
    <t xml:space="preserve"> 活動費</t>
  </si>
  <si>
    <t>資料：県雇用保険課「雇用保険業務概要」</t>
  </si>
  <si>
    <t>Ｓ-13 国民健康保険</t>
  </si>
  <si>
    <t>昭和60年度以降，退職被保険者等分を含む。</t>
  </si>
  <si>
    <t>保険料(税)</t>
  </si>
  <si>
    <t xml:space="preserve">  保険給 </t>
  </si>
  <si>
    <t xml:space="preserve">  一般被保険者分</t>
  </si>
  <si>
    <t>歳入決算額</t>
  </si>
  <si>
    <t xml:space="preserve">  付総額</t>
  </si>
  <si>
    <t xml:space="preserve"> 高額</t>
  </si>
  <si>
    <t xml:space="preserve"> 退職被保</t>
  </si>
  <si>
    <t xml:space="preserve">  世帯数</t>
  </si>
  <si>
    <t>療養給付費</t>
  </si>
  <si>
    <t xml:space="preserve"> 療養費</t>
  </si>
  <si>
    <t>療養費</t>
  </si>
  <si>
    <t>その他</t>
  </si>
  <si>
    <t xml:space="preserve"> 険者分</t>
  </si>
  <si>
    <t>世帯</t>
  </si>
  <si>
    <t xml:space="preserve">   9   1997</t>
    <phoneticPr fontId="4"/>
  </si>
  <si>
    <t>資料：県保険課「国民健康保険事業状況（紀州の国保）」</t>
  </si>
  <si>
    <t>Ｓ-14 船員保険</t>
  </si>
  <si>
    <t>年度末現在適用状況</t>
  </si>
  <si>
    <t xml:space="preserve"> 普通保険</t>
  </si>
  <si>
    <t>失業保険</t>
  </si>
  <si>
    <t xml:space="preserve">  船舶所</t>
  </si>
  <si>
    <t xml:space="preserve">   注1)被保険者数</t>
  </si>
  <si>
    <t>注2)平均標準報酬月額</t>
  </si>
  <si>
    <t xml:space="preserve"> 船舶所</t>
  </si>
  <si>
    <t xml:space="preserve"> 被保険 </t>
  </si>
  <si>
    <t xml:space="preserve"> 平均標準</t>
  </si>
  <si>
    <t xml:space="preserve"> 収納済額</t>
  </si>
  <si>
    <t xml:space="preserve">  有者数</t>
  </si>
  <si>
    <t xml:space="preserve"> 強制適用</t>
  </si>
  <si>
    <t xml:space="preserve"> 任意継続</t>
  </si>
  <si>
    <t xml:space="preserve"> 有者数</t>
  </si>
  <si>
    <t>者数</t>
  </si>
  <si>
    <t xml:space="preserve"> 報酬月額</t>
  </si>
  <si>
    <t>昭和60年度1985</t>
  </si>
  <si>
    <t>平成 2    1990</t>
  </si>
  <si>
    <t xml:space="preserve">     4    1992</t>
  </si>
  <si>
    <t xml:space="preserve">    9    1997</t>
    <phoneticPr fontId="4"/>
  </si>
  <si>
    <t>旧法 年金受給権者</t>
  </si>
  <si>
    <t xml:space="preserve"> 疾病部門</t>
  </si>
  <si>
    <t xml:space="preserve">     被保険者分</t>
  </si>
  <si>
    <t xml:space="preserve">     被扶養者分</t>
  </si>
  <si>
    <t>注3)</t>
  </si>
  <si>
    <t>　　失業給付支払</t>
  </si>
  <si>
    <t xml:space="preserve"> 給付総額</t>
  </si>
  <si>
    <t>給付金額</t>
  </si>
  <si>
    <t>人数</t>
  </si>
  <si>
    <t xml:space="preserve">  年金額</t>
  </si>
  <si>
    <t>－</t>
    <phoneticPr fontId="4"/>
  </si>
  <si>
    <t xml:space="preserve">    9    1997</t>
    <phoneticPr fontId="4"/>
  </si>
  <si>
    <t>注1）「任意継続」は，疾病部門と年金部門の合計。注2）疾病部門の額。注3）年度末現在。</t>
  </si>
  <si>
    <t>Ｓ-15 組合管掌健康保険</t>
  </si>
  <si>
    <t xml:space="preserve">   被保険者数(年度末現在)</t>
  </si>
  <si>
    <t xml:space="preserve">   被扶養者数(年度末現在)</t>
  </si>
  <si>
    <t xml:space="preserve">      平均標準報酬月額</t>
  </si>
  <si>
    <t xml:space="preserve">     計</t>
  </si>
  <si>
    <t xml:space="preserve"> 本部組合</t>
  </si>
  <si>
    <t xml:space="preserve"> 支部組合</t>
  </si>
  <si>
    <t>支部組合</t>
  </si>
  <si>
    <t xml:space="preserve">    計</t>
  </si>
  <si>
    <t>本部組合</t>
  </si>
  <si>
    <t xml:space="preserve">  保険料</t>
  </si>
  <si>
    <t xml:space="preserve"> 法定及び</t>
  </si>
  <si>
    <t xml:space="preserve">  収入</t>
  </si>
  <si>
    <t xml:space="preserve"> 附加給付</t>
  </si>
  <si>
    <t xml:space="preserve">  法定</t>
  </si>
  <si>
    <t xml:space="preserve"> 注1)＃</t>
  </si>
  <si>
    <t xml:space="preserve">  附加</t>
  </si>
  <si>
    <t>(特別保険</t>
  </si>
  <si>
    <t xml:space="preserve">  費総数</t>
  </si>
  <si>
    <t xml:space="preserve">  給付費</t>
  </si>
  <si>
    <t xml:space="preserve"> 診療費及</t>
  </si>
  <si>
    <t xml:space="preserve">   診療費 注2)</t>
  </si>
  <si>
    <t xml:space="preserve">       薬剤</t>
  </si>
  <si>
    <t>料を含む)</t>
  </si>
  <si>
    <t xml:space="preserve"> び薬剤計</t>
  </si>
  <si>
    <t>被扶養者</t>
  </si>
  <si>
    <t xml:space="preserve"> 被扶養者</t>
  </si>
  <si>
    <t xml:space="preserve">     資料：県保険課「社会保険事業年報」</t>
  </si>
  <si>
    <t>注1) 3月診療分から翌年 2月診療分の集計。注2) 歯科を除く。</t>
  </si>
  <si>
    <t>Ｓ-16 市町村別国民年金の状況</t>
  </si>
  <si>
    <t xml:space="preserve">  (年度末)</t>
  </si>
  <si>
    <t xml:space="preserve"> 年金給付</t>
  </si>
  <si>
    <t xml:space="preserve">     老齢年金給付</t>
  </si>
  <si>
    <t xml:space="preserve">  短期年金給付（注</t>
  </si>
  <si>
    <t xml:space="preserve"> 被保険者数</t>
  </si>
  <si>
    <t>総額</t>
  </si>
  <si>
    <t xml:space="preserve"> 基礎年金</t>
  </si>
  <si>
    <t xml:space="preserve"> 国民年金</t>
  </si>
  <si>
    <t xml:space="preserve"> 福祉年金</t>
  </si>
  <si>
    <t xml:space="preserve"> 百万円</t>
  </si>
  <si>
    <t>平成 9年度1997</t>
  </si>
  <si>
    <t xml:space="preserve">  和歌山市</t>
  </si>
  <si>
    <t xml:space="preserve">  海 南 市</t>
  </si>
  <si>
    <t xml:space="preserve">  橋 本 市</t>
  </si>
  <si>
    <t xml:space="preserve">  有 田 市</t>
  </si>
  <si>
    <t xml:space="preserve">  御 坊 市</t>
  </si>
  <si>
    <t xml:space="preserve">  田 辺 市</t>
  </si>
  <si>
    <t xml:space="preserve">  新 宮 市</t>
  </si>
  <si>
    <t xml:space="preserve">  下 津 町</t>
  </si>
  <si>
    <t xml:space="preserve">  野 上 町</t>
  </si>
  <si>
    <t xml:space="preserve">  美 里 町</t>
  </si>
  <si>
    <t xml:space="preserve">  打 田 町</t>
  </si>
  <si>
    <t xml:space="preserve">  粉 河 町</t>
  </si>
  <si>
    <t xml:space="preserve">  那 賀 町</t>
  </si>
  <si>
    <t xml:space="preserve">  桃 山 町</t>
  </si>
  <si>
    <t xml:space="preserve">  貴志川町</t>
  </si>
  <si>
    <t xml:space="preserve">  岩 出 町</t>
  </si>
  <si>
    <t xml:space="preserve">  かつらぎ町</t>
  </si>
  <si>
    <t xml:space="preserve">  高野口町</t>
  </si>
  <si>
    <t xml:space="preserve">  九度山町</t>
  </si>
  <si>
    <t xml:space="preserve">  高 野 町</t>
  </si>
  <si>
    <t xml:space="preserve">  花 園 村</t>
  </si>
  <si>
    <t xml:space="preserve">  湯 浅 町</t>
  </si>
  <si>
    <t xml:space="preserve">  広 川 町</t>
  </si>
  <si>
    <t xml:space="preserve">  吉 備 町</t>
  </si>
  <si>
    <t xml:space="preserve">  金 屋 町</t>
  </si>
  <si>
    <t xml:space="preserve">  清 水 町</t>
  </si>
  <si>
    <t xml:space="preserve">  美 浜 町</t>
  </si>
  <si>
    <t xml:space="preserve">  日 高 町</t>
  </si>
  <si>
    <t xml:space="preserve">  由 良 町</t>
  </si>
  <si>
    <t xml:space="preserve">  川 辺 町</t>
  </si>
  <si>
    <t xml:space="preserve">  中 津 村</t>
  </si>
  <si>
    <t xml:space="preserve">  美 山 村</t>
  </si>
  <si>
    <t xml:space="preserve">  龍 神 村</t>
  </si>
  <si>
    <t xml:space="preserve">  南部川村</t>
  </si>
  <si>
    <t xml:space="preserve">  南 部 町</t>
  </si>
  <si>
    <t xml:space="preserve">  印 南 町</t>
  </si>
  <si>
    <t xml:space="preserve">  白 浜 町</t>
  </si>
  <si>
    <t xml:space="preserve">  中辺路町</t>
  </si>
  <si>
    <t xml:space="preserve">  大 塔 村</t>
  </si>
  <si>
    <t xml:space="preserve">  上富田町</t>
  </si>
  <si>
    <t xml:space="preserve">  日置川町</t>
  </si>
  <si>
    <t xml:space="preserve">  すさみ町</t>
  </si>
  <si>
    <t xml:space="preserve">  串 本 町</t>
  </si>
  <si>
    <t xml:space="preserve">  那智勝浦町</t>
  </si>
  <si>
    <t xml:space="preserve">  太 地 町</t>
  </si>
  <si>
    <t xml:space="preserve">  古 座 町</t>
  </si>
  <si>
    <t xml:space="preserve">  古座川町</t>
  </si>
  <si>
    <t xml:space="preserve">  熊野川町</t>
  </si>
  <si>
    <t xml:space="preserve">  本 宮 町</t>
  </si>
  <si>
    <t xml:space="preserve">  北 山 村</t>
  </si>
  <si>
    <t xml:space="preserve">  住所不明</t>
  </si>
  <si>
    <t xml:space="preserve"> 資料：県国民年金課「国民年金事業年報」注）国民年金=障害･母子･準母子･寡婦･遺児年金+死亡･特別一時金。</t>
  </si>
  <si>
    <t>Ｓ-17 市町村別厚生年金の状況</t>
  </si>
  <si>
    <t xml:space="preserve">            合計</t>
  </si>
  <si>
    <t xml:space="preserve">  注1)新法小計（新制度分）</t>
  </si>
  <si>
    <t xml:space="preserve">    旧法小計（旧制度分）</t>
  </si>
  <si>
    <t>年度末受給権者</t>
  </si>
  <si>
    <t xml:space="preserve">   総年金額</t>
  </si>
  <si>
    <t>注１）昭和61年からの新年金制度。</t>
  </si>
  <si>
    <t>Ｓ-18 市町村別国民健康保険の事業状況</t>
  </si>
  <si>
    <t xml:space="preserve"> 年度末現在適用状況</t>
  </si>
  <si>
    <t xml:space="preserve">  保険</t>
  </si>
  <si>
    <t>一般被保険者分</t>
  </si>
  <si>
    <t>退職被保険者分</t>
  </si>
  <si>
    <t xml:space="preserve">  市町村等</t>
  </si>
  <si>
    <t xml:space="preserve">  収入額</t>
  </si>
  <si>
    <t xml:space="preserve"> 療養</t>
  </si>
  <si>
    <t>被保険者数</t>
  </si>
  <si>
    <t xml:space="preserve">  総額</t>
  </si>
  <si>
    <t>給付費</t>
  </si>
  <si>
    <t xml:space="preserve"> その他</t>
  </si>
  <si>
    <t xml:space="preserve"> 諸費</t>
  </si>
  <si>
    <t>平成 9年度 1997</t>
  </si>
  <si>
    <t xml:space="preserve">  御坊市外(注</t>
  </si>
  <si>
    <t xml:space="preserve"> 医師国保組合</t>
  </si>
  <si>
    <t xml:space="preserve"> 歯科医師 〃</t>
  </si>
  <si>
    <t xml:space="preserve"> 薬剤師   〃</t>
  </si>
  <si>
    <t>注）御坊市,美浜町,日高町,川辺町  資料：県保険課「国民健康保険事業状況(紀州の国保)」</t>
  </si>
  <si>
    <t>Ｓ-01 社会保障の負担額(県内社会保障基金の受取額)</t>
  </si>
  <si>
    <t xml:space="preserve">  社会保障基金が県内分として受け取った負担額である。国民年金，国民健康保険，</t>
  </si>
  <si>
    <t>農業者年金基金については加入者は雇用者ではないが，負担額を便宜上｢雇用者負担｣</t>
  </si>
  <si>
    <t>に計上した。本表の分類は，S-02 社会保障の給付額部分と対応している。</t>
  </si>
  <si>
    <t>単位:百万円</t>
  </si>
  <si>
    <t xml:space="preserve"> 1992</t>
  </si>
  <si>
    <t>1993</t>
  </si>
  <si>
    <t>1994</t>
  </si>
  <si>
    <t>1995</t>
  </si>
  <si>
    <t>1996</t>
  </si>
  <si>
    <t xml:space="preserve"> 1997</t>
  </si>
  <si>
    <t xml:space="preserve"> 平成 4年度</t>
  </si>
  <si>
    <t xml:space="preserve"> 平成 5年度</t>
  </si>
  <si>
    <t xml:space="preserve"> 平成 6年度</t>
  </si>
  <si>
    <t xml:space="preserve"> 平成 7年度</t>
  </si>
  <si>
    <t xml:space="preserve"> 平成 8年度</t>
  </si>
  <si>
    <t xml:space="preserve"> 平成 9年度</t>
  </si>
  <si>
    <t xml:space="preserve">      負担額 総数</t>
  </si>
  <si>
    <t xml:space="preserve"> １．特別会計</t>
  </si>
  <si>
    <t>　   (1) 厚生保険(除児童手当)</t>
  </si>
  <si>
    <t xml:space="preserve">        　a 健康保険</t>
  </si>
  <si>
    <t xml:space="preserve">          b 厚生年金</t>
  </si>
  <si>
    <t xml:space="preserve">  　 (2) 国民年金</t>
  </si>
  <si>
    <t xml:space="preserve">     (3) 労働保険</t>
  </si>
  <si>
    <t xml:space="preserve">        　a 労災保険</t>
  </si>
  <si>
    <t xml:space="preserve">      　  b 雇用保険</t>
  </si>
  <si>
    <t xml:space="preserve">     (4) 船員保険</t>
  </si>
  <si>
    <t xml:space="preserve"> ２．国民健康保険</t>
  </si>
  <si>
    <t xml:space="preserve"> ３．共済組合</t>
  </si>
  <si>
    <t xml:space="preserve">     (1) 国家公務員共済組合</t>
  </si>
  <si>
    <t xml:space="preserve"> 　  (2) 地方公務員共済組合</t>
  </si>
  <si>
    <t>　   (3) 旧公共企業体共済組合</t>
  </si>
  <si>
    <t xml:space="preserve">     (4) その他</t>
  </si>
  <si>
    <t xml:space="preserve"> ４．組合管掌健康保険</t>
  </si>
  <si>
    <t xml:space="preserve"> ５．児童手当</t>
  </si>
  <si>
    <t xml:space="preserve"> ６．基      金</t>
  </si>
  <si>
    <t xml:space="preserve">     (1) 年金基金</t>
  </si>
  <si>
    <t xml:space="preserve">     (2) 災害補償基金</t>
  </si>
  <si>
    <t xml:space="preserve">      うち雇用者負担額 総数</t>
  </si>
  <si>
    <t>資料：県統計課「県民経済計算」</t>
  </si>
  <si>
    <t>Ｓ-02 社会保障関係の給付額(県民の受取額)</t>
  </si>
  <si>
    <t xml:space="preserve">  県民が県内及び県外の社会保障基金から受け取った給付額及び</t>
  </si>
  <si>
    <t>生活保護，恩給等の社会扶助金である。本表の分類は，S-01 社会</t>
  </si>
  <si>
    <t>保障の負担額部分と対応している。</t>
  </si>
  <si>
    <t xml:space="preserve">            単位:百万円</t>
    <phoneticPr fontId="4"/>
  </si>
  <si>
    <t>1997</t>
  </si>
  <si>
    <t xml:space="preserve">      給付額 総数</t>
  </si>
  <si>
    <t>Ａ．社会保障給付額</t>
  </si>
  <si>
    <t xml:space="preserve">   １．特別会計</t>
  </si>
  <si>
    <t xml:space="preserve">    (4) 船員保険</t>
  </si>
  <si>
    <t xml:space="preserve">   ２．国民健康保険</t>
  </si>
  <si>
    <t xml:space="preserve">   ３．老人保健医療</t>
  </si>
  <si>
    <t xml:space="preserve">   ４．共済組合</t>
  </si>
  <si>
    <t xml:space="preserve">   ５．組合管掌健康保険</t>
  </si>
  <si>
    <t xml:space="preserve">   ６．児童手当</t>
  </si>
  <si>
    <t xml:space="preserve">   ７．基      金</t>
  </si>
  <si>
    <t>Ｂ．社会扶助金</t>
  </si>
  <si>
    <t>うち 恩給</t>
  </si>
  <si>
    <t>Ｃ．無基金雇用者福祉給付</t>
  </si>
  <si>
    <t>うち 公務災害補償</t>
  </si>
  <si>
    <t>Ｓ-03 生活保護被保護世帯</t>
  </si>
  <si>
    <t>Ａ．世帯類型別被保護世帯数（停止中を除く）</t>
  </si>
  <si>
    <t xml:space="preserve">        　 単位：世帯</t>
    <phoneticPr fontId="4"/>
  </si>
  <si>
    <t xml:space="preserve"> （停止中を除く）</t>
  </si>
  <si>
    <t xml:space="preserve"> 注3）</t>
  </si>
  <si>
    <t>単身者世帯</t>
  </si>
  <si>
    <t>　 ２人以上の世帯</t>
  </si>
  <si>
    <t>　 　年度</t>
  </si>
  <si>
    <t xml:space="preserve">   総 数</t>
  </si>
  <si>
    <t xml:space="preserve">  注1）</t>
  </si>
  <si>
    <t xml:space="preserve">  傷病</t>
  </si>
  <si>
    <t>　その他</t>
  </si>
  <si>
    <t xml:space="preserve">  注2）</t>
  </si>
  <si>
    <t xml:space="preserve"> 高年齢世帯</t>
  </si>
  <si>
    <t xml:space="preserve">  障害世帯</t>
  </si>
  <si>
    <t>　の世帯</t>
  </si>
  <si>
    <t xml:space="preserve"> 母子世帯</t>
  </si>
  <si>
    <t>昭和50年度1975</t>
  </si>
  <si>
    <t>　　55　  1980</t>
  </si>
  <si>
    <t>　　60　  1985</t>
  </si>
  <si>
    <t>　　61  　1986</t>
  </si>
  <si>
    <t>　　62　  1987</t>
  </si>
  <si>
    <t>　　63　  1988</t>
  </si>
  <si>
    <t>平成元    1989</t>
  </si>
  <si>
    <t xml:space="preserve">　　 2　  1990  </t>
  </si>
  <si>
    <t>　　 3　  1991</t>
  </si>
  <si>
    <t>　　 4　  1992</t>
  </si>
  <si>
    <t>　　 5　  1993</t>
  </si>
  <si>
    <t>　　 6　  1994</t>
  </si>
  <si>
    <t>　　 7　  1995</t>
  </si>
  <si>
    <t>　　 8　  1996</t>
  </si>
  <si>
    <t>　　 9　  1997</t>
  </si>
  <si>
    <t>　　10　 1998</t>
    <phoneticPr fontId="4"/>
  </si>
  <si>
    <t xml:space="preserve">      注１）男子65歳以上、女子60歳以上の者のみの世帯、又はこれらに18歳未満の者がいる世帯。</t>
  </si>
  <si>
    <t xml:space="preserve">      注２）配偶者のいない20歳以上60歳未満の女子と20歳未満のその子のみの世帯、又はこれらに</t>
  </si>
  <si>
    <t xml:space="preserve">            18歳未満の者がいる世帯。</t>
  </si>
  <si>
    <t xml:space="preserve">      注３）平均して集計した数字なので、内訳とは必ずしも一致しない。</t>
  </si>
  <si>
    <t>資料：県社会福祉課</t>
  </si>
  <si>
    <t>Ｂ．労働力類型別被保護世帯数</t>
  </si>
  <si>
    <t xml:space="preserve">         　単位：世帯</t>
    <phoneticPr fontId="4"/>
  </si>
  <si>
    <t>　注）</t>
  </si>
  <si>
    <t>世帯主が働いている世帯</t>
  </si>
  <si>
    <t xml:space="preserve"> 世帯員が</t>
  </si>
  <si>
    <t xml:space="preserve">  働いてい</t>
  </si>
  <si>
    <t>年度</t>
  </si>
  <si>
    <t>総 数</t>
  </si>
  <si>
    <t>その他の</t>
  </si>
  <si>
    <t>働いてい</t>
  </si>
  <si>
    <t xml:space="preserve"> る者のい</t>
  </si>
  <si>
    <t xml:space="preserve"> 停止中</t>
  </si>
  <si>
    <t xml:space="preserve"> 常用勤労者</t>
  </si>
  <si>
    <t xml:space="preserve"> 日雇労働者</t>
  </si>
  <si>
    <t xml:space="preserve"> 内職者</t>
  </si>
  <si>
    <t>就業者</t>
  </si>
  <si>
    <t xml:space="preserve"> る世帯</t>
  </si>
  <si>
    <t xml:space="preserve"> ない世帯</t>
  </si>
  <si>
    <t>昭和40年度1965</t>
  </si>
  <si>
    <t>　　45　  1970</t>
  </si>
  <si>
    <t>　　50　  1975</t>
  </si>
  <si>
    <t>　　　資料：県社会福祉課</t>
  </si>
  <si>
    <t>注）平均して集計した数字なので、内訳とは必ずしも一致しない。</t>
  </si>
  <si>
    <t>Ｓ-04 扶助の種類別生活保護被保護人員及び保護費</t>
  </si>
  <si>
    <t>Ａ．扶助の種類別被保護人員</t>
  </si>
  <si>
    <t xml:space="preserve">  単位：人</t>
    <phoneticPr fontId="4"/>
  </si>
  <si>
    <t xml:space="preserve">  注）</t>
  </si>
  <si>
    <t>扶助の種類別</t>
  </si>
  <si>
    <t xml:space="preserve"> 被保護</t>
  </si>
  <si>
    <t xml:space="preserve"> 生活扶助</t>
  </si>
  <si>
    <t xml:space="preserve"> 住宅扶助</t>
  </si>
  <si>
    <t xml:space="preserve"> 教育扶助</t>
  </si>
  <si>
    <t xml:space="preserve"> 医療扶助</t>
  </si>
  <si>
    <t xml:space="preserve"> 出産扶助</t>
  </si>
  <si>
    <t xml:space="preserve"> 生業扶助</t>
  </si>
  <si>
    <t>葬祭扶助</t>
  </si>
  <si>
    <t>　　63  　1988</t>
  </si>
  <si>
    <t>平成元　  1989</t>
  </si>
  <si>
    <t>　　 2  　1990</t>
  </si>
  <si>
    <t>　　10   1998</t>
    <phoneticPr fontId="4"/>
  </si>
  <si>
    <t>注）停止中の者も含む。</t>
  </si>
  <si>
    <t>　　平均の集計値のため，内訳とは必ずしも一致しない。</t>
  </si>
  <si>
    <t>Ｂ．扶助の種類別保護費</t>
  </si>
  <si>
    <t>　　　   単位：百万円</t>
    <phoneticPr fontId="4"/>
  </si>
  <si>
    <t>Ｓ-05 市町村別生活保護の状況</t>
  </si>
  <si>
    <t>被保護世帯数及び被保護人員数は年度平均値</t>
  </si>
  <si>
    <t xml:space="preserve">          被保護世帯(停止中を含む)</t>
  </si>
  <si>
    <t xml:space="preserve">          被保護人員(停止中を含む)</t>
  </si>
  <si>
    <t xml:space="preserve">  市町村</t>
  </si>
  <si>
    <t xml:space="preserve"> 1995</t>
  </si>
  <si>
    <t xml:space="preserve"> 1996</t>
  </si>
  <si>
    <t xml:space="preserve"> 1998</t>
  </si>
  <si>
    <t xml:space="preserve"> 平成10年度</t>
  </si>
  <si>
    <t>県計(注</t>
  </si>
  <si>
    <t>和歌山市</t>
  </si>
  <si>
    <t>海 南 市</t>
  </si>
  <si>
    <t>橋 本 市</t>
  </si>
  <si>
    <t>有 田 市</t>
  </si>
  <si>
    <t>御 坊 市</t>
  </si>
  <si>
    <t>田 辺 市</t>
  </si>
  <si>
    <t>新 宮 市</t>
  </si>
  <si>
    <t>下 津 町</t>
  </si>
  <si>
    <t>野 上 町</t>
  </si>
  <si>
    <t>美 里 町</t>
  </si>
  <si>
    <t>打 田 町</t>
  </si>
  <si>
    <t>粉 河 町</t>
  </si>
  <si>
    <t>那 賀 町</t>
  </si>
  <si>
    <t>桃 山 町</t>
  </si>
  <si>
    <t>貴志川町</t>
  </si>
  <si>
    <t>岩 出 町</t>
  </si>
  <si>
    <t>かつらぎ町</t>
  </si>
  <si>
    <t>高野口町</t>
  </si>
  <si>
    <t>九度山町</t>
  </si>
  <si>
    <t>高 野 町</t>
  </si>
  <si>
    <t>花 園 村</t>
  </si>
  <si>
    <t>湯 浅 町</t>
  </si>
  <si>
    <t>広 川 町</t>
  </si>
  <si>
    <t>吉 備 町</t>
  </si>
  <si>
    <t>金 屋 町</t>
  </si>
  <si>
    <t>清 水 町</t>
  </si>
  <si>
    <t>美 浜 町</t>
  </si>
  <si>
    <t>日 高 町</t>
  </si>
  <si>
    <t>由 良 町</t>
  </si>
  <si>
    <t>川 辺 町</t>
  </si>
  <si>
    <t>中 津 村</t>
  </si>
  <si>
    <t>美 山 村</t>
  </si>
  <si>
    <t>龍 神 村</t>
  </si>
  <si>
    <t>南部川村</t>
  </si>
  <si>
    <t>南 部 町</t>
  </si>
  <si>
    <t>印 南 町</t>
  </si>
  <si>
    <t>白 浜 町</t>
  </si>
  <si>
    <t>中辺路町</t>
  </si>
  <si>
    <t>大 塔 村</t>
  </si>
  <si>
    <t>上富田町</t>
  </si>
  <si>
    <t>日置川町</t>
  </si>
  <si>
    <t>すさみ町</t>
  </si>
  <si>
    <t>串 本 町</t>
  </si>
  <si>
    <t>那智勝浦町</t>
  </si>
  <si>
    <t>太 地 町</t>
  </si>
  <si>
    <t>古 座 町</t>
  </si>
  <si>
    <t>古座川町</t>
  </si>
  <si>
    <t>熊野川町</t>
  </si>
  <si>
    <t>本 宮 町</t>
  </si>
  <si>
    <t>北 山 村</t>
  </si>
  <si>
    <t>注）県,市町村別に平均し､集計した数字なので､県計とは必ずしも一致しない。</t>
  </si>
  <si>
    <t>Ｓ-06 主な社会福祉施設</t>
  </si>
  <si>
    <t>Ａ．障害福祉施設</t>
  </si>
  <si>
    <t>身体障害者更生援護施設( 4月 1日現在)</t>
  </si>
  <si>
    <t>施設数</t>
  </si>
  <si>
    <t xml:space="preserve">   施設の種類</t>
  </si>
  <si>
    <t xml:space="preserve"> 入 所</t>
  </si>
  <si>
    <t xml:space="preserve"> 在所者</t>
  </si>
  <si>
    <t xml:space="preserve"> 通所者</t>
  </si>
  <si>
    <t xml:space="preserve">   国</t>
  </si>
  <si>
    <t xml:space="preserve">   県</t>
  </si>
  <si>
    <t xml:space="preserve"> 市町村</t>
  </si>
  <si>
    <t xml:space="preserve">  法人</t>
  </si>
  <si>
    <t>定 員</t>
  </si>
  <si>
    <t xml:space="preserve">   男</t>
  </si>
  <si>
    <t>所</t>
  </si>
  <si>
    <t xml:space="preserve">  平成 5年 1993</t>
  </si>
  <si>
    <t xml:space="preserve">       6   1994</t>
  </si>
  <si>
    <t xml:space="preserve">       7   1995</t>
  </si>
  <si>
    <t xml:space="preserve">       8   1996</t>
  </si>
  <si>
    <t xml:space="preserve">       9   1997</t>
  </si>
  <si>
    <t xml:space="preserve">      10   1998</t>
  </si>
  <si>
    <t xml:space="preserve">     11   1999</t>
    <phoneticPr fontId="4"/>
  </si>
  <si>
    <t>肢体不自由者更生施設</t>
  </si>
  <si>
    <t>重度身障者更生援護施設</t>
  </si>
  <si>
    <t>身体障害者授産施設</t>
  </si>
  <si>
    <t>身体障害者通所授産施設</t>
  </si>
  <si>
    <t>身体障害者福祉工場</t>
  </si>
  <si>
    <t>身体障害者療護施設</t>
  </si>
  <si>
    <t>補装具製作施設</t>
  </si>
  <si>
    <t>点字図書館</t>
  </si>
  <si>
    <t>盲人ホーム</t>
  </si>
  <si>
    <t>資料：県障害福祉課</t>
  </si>
  <si>
    <t xml:space="preserve">    児童福祉施設( 4月 1日現在)</t>
  </si>
  <si>
    <t xml:space="preserve"> 注）</t>
  </si>
  <si>
    <t xml:space="preserve"> 総 数</t>
  </si>
  <si>
    <t xml:space="preserve">   女</t>
  </si>
  <si>
    <t>知的障害児施設</t>
  </si>
  <si>
    <t>知的障害児通園施設</t>
  </si>
  <si>
    <t>盲児施設</t>
  </si>
  <si>
    <t>ろうあ児施設</t>
  </si>
  <si>
    <t>肢体不自由児施設</t>
  </si>
  <si>
    <t>肢体不自由児通園施設</t>
  </si>
  <si>
    <t>重症心身障害児施設</t>
  </si>
  <si>
    <t>注）国立の重症心身障害児施設を除く。</t>
  </si>
  <si>
    <t xml:space="preserve">    知的障害者援護施設( 4月 1日現在)</t>
  </si>
  <si>
    <t xml:space="preserve">      11   1999</t>
  </si>
  <si>
    <t>知的障害者更生施設</t>
  </si>
  <si>
    <t>知的障害者授産施設</t>
  </si>
  <si>
    <t>　Ｓ-06 主な社会福祉施設</t>
    <phoneticPr fontId="4"/>
  </si>
  <si>
    <t>Ｂ．老人福祉施設( 3月末日現在)</t>
  </si>
  <si>
    <t xml:space="preserve"> 施設数</t>
  </si>
  <si>
    <t xml:space="preserve"> 定 員</t>
  </si>
  <si>
    <t>－</t>
    <phoneticPr fontId="4"/>
  </si>
  <si>
    <t xml:space="preserve">       6　 1994</t>
  </si>
  <si>
    <t xml:space="preserve">       7　 1995</t>
  </si>
  <si>
    <t xml:space="preserve">       8　 1996</t>
  </si>
  <si>
    <t xml:space="preserve">       9　 1997</t>
  </si>
  <si>
    <t xml:space="preserve">      10　 1998</t>
  </si>
  <si>
    <t xml:space="preserve">     11　 1999</t>
    <phoneticPr fontId="4"/>
  </si>
  <si>
    <t>養護老人ホーム</t>
  </si>
  <si>
    <t>特別養護老人ﾎｰﾑ</t>
  </si>
  <si>
    <t>軽費老人ホーム</t>
  </si>
  <si>
    <t>老人休養ホーム</t>
  </si>
  <si>
    <t>資料：県長寿社会推進課</t>
  </si>
  <si>
    <t>Ｃ．児童福祉施設( 3月末日現在)</t>
  </si>
  <si>
    <t>(注2</t>
  </si>
  <si>
    <t>在所者</t>
  </si>
  <si>
    <t>市町村</t>
  </si>
  <si>
    <t>総数</t>
  </si>
  <si>
    <t xml:space="preserve">     11　 1999</t>
    <phoneticPr fontId="4"/>
  </si>
  <si>
    <t>助産施設</t>
  </si>
  <si>
    <t>乳児院</t>
  </si>
  <si>
    <t>母子生活支援施設</t>
  </si>
  <si>
    <t>保育所(注1)</t>
  </si>
  <si>
    <t>児童養護施設</t>
  </si>
  <si>
    <t>児童自立支援施設</t>
  </si>
  <si>
    <t>児童館</t>
  </si>
  <si>
    <t>母子福祉施設</t>
  </si>
  <si>
    <t>母子福祉センタ－</t>
  </si>
  <si>
    <t>母子休養ホーム</t>
  </si>
  <si>
    <t xml:space="preserve">    資料：県児童家庭課</t>
  </si>
  <si>
    <t>注１）ここで言う保育所とは,僻地及び休止中のものを含む保育所数｡</t>
  </si>
  <si>
    <t>注２）母子生活支援施設の定員,在所者総数については世帯数である。</t>
  </si>
  <si>
    <t>Ｄ．保護施設( 3月末日現在)</t>
  </si>
  <si>
    <t>人,床</t>
  </si>
  <si>
    <t>救護施設</t>
  </si>
  <si>
    <t>医療保護施設(注)</t>
  </si>
  <si>
    <t>注）医療保護施設の定員はベッド数｡</t>
  </si>
  <si>
    <t>Ｓ-07 身体障害者手帳交付状況</t>
  </si>
  <si>
    <t>単位：人</t>
  </si>
  <si>
    <t xml:space="preserve">      障害の種類</t>
  </si>
  <si>
    <t>　総 数</t>
  </si>
  <si>
    <t>１級</t>
  </si>
  <si>
    <t>２級</t>
  </si>
  <si>
    <t>３級</t>
  </si>
  <si>
    <t>４級</t>
  </si>
  <si>
    <t>５級</t>
  </si>
  <si>
    <t>６級</t>
  </si>
  <si>
    <t xml:space="preserve">      昭和62年 1987.4.1</t>
  </si>
  <si>
    <t xml:space="preserve">          63   1988.4.1</t>
  </si>
  <si>
    <t xml:space="preserve">      平成元   1989.4.1</t>
  </si>
  <si>
    <t xml:space="preserve">           2   1990.4.1</t>
  </si>
  <si>
    <t xml:space="preserve">           3   1991.4.1</t>
  </si>
  <si>
    <t xml:space="preserve">           4   1992.4.1</t>
  </si>
  <si>
    <t xml:space="preserve">           5   1993.4.1</t>
  </si>
  <si>
    <t xml:space="preserve">           6   1994.4.1</t>
  </si>
  <si>
    <t xml:space="preserve">           7   1995.4.1</t>
  </si>
  <si>
    <t xml:space="preserve">           8   1996.4.1</t>
  </si>
  <si>
    <t xml:space="preserve">           9   1997.3.31</t>
  </si>
  <si>
    <t xml:space="preserve">          10   1998.3.31</t>
  </si>
  <si>
    <t xml:space="preserve">         11   1999.3.31</t>
    <phoneticPr fontId="4"/>
  </si>
  <si>
    <t xml:space="preserve">  視覚</t>
  </si>
  <si>
    <t xml:space="preserve">  聴覚・平衡</t>
  </si>
  <si>
    <t xml:space="preserve">  音声・言語・そしゃく</t>
  </si>
  <si>
    <t>－</t>
    <phoneticPr fontId="4"/>
  </si>
  <si>
    <t xml:space="preserve">  肢体不自由</t>
  </si>
  <si>
    <t xml:space="preserve">  内部障害</t>
  </si>
  <si>
    <t>Ｓ-08 政府管掌健康保険</t>
  </si>
  <si>
    <t xml:space="preserve">  昭和59年10月の制度改正に伴い従来の「日雇労働者健康保険制度」が廃</t>
  </si>
  <si>
    <t>止になり，「政府管掌健康保険」に取り入れられた。このため，59年10月</t>
  </si>
  <si>
    <t>以降は，「政府管掌健康保険（一般被保険者）」と「政府管掌健康保険</t>
  </si>
  <si>
    <t>（日雇特例被保険者）」の区分となっている。</t>
  </si>
  <si>
    <t>Ａ．適用状況（一般被保険者）</t>
  </si>
  <si>
    <t xml:space="preserve">      被保険者</t>
  </si>
  <si>
    <t xml:space="preserve">   平均標準報酬月額</t>
  </si>
  <si>
    <t>事業所数</t>
  </si>
  <si>
    <t xml:space="preserve"> 任意</t>
  </si>
  <si>
    <t xml:space="preserve"> 包括適用</t>
  </si>
  <si>
    <t xml:space="preserve"> 男</t>
  </si>
  <si>
    <t xml:space="preserve"> 女</t>
  </si>
  <si>
    <t>昭和40年度末1965</t>
  </si>
  <si>
    <t xml:space="preserve">    45      1970</t>
  </si>
  <si>
    <t xml:space="preserve">    50      1975</t>
  </si>
  <si>
    <t xml:space="preserve">    55      1980</t>
  </si>
  <si>
    <t xml:space="preserve">    60      1985</t>
  </si>
  <si>
    <t>平成 2      1990</t>
  </si>
  <si>
    <t xml:space="preserve">     4      1992</t>
  </si>
  <si>
    <t xml:space="preserve">     5      1993</t>
  </si>
  <si>
    <t xml:space="preserve">     6      1994</t>
  </si>
  <si>
    <t xml:space="preserve">     7      1995</t>
  </si>
  <si>
    <t xml:space="preserve">     8      1996</t>
  </si>
  <si>
    <t xml:space="preserve">    9      1997</t>
    <phoneticPr fontId="4"/>
  </si>
  <si>
    <t xml:space="preserve">      和歌山東</t>
  </si>
  <si>
    <t xml:space="preserve">      和歌山西</t>
  </si>
  <si>
    <t xml:space="preserve">      田辺</t>
  </si>
  <si>
    <t>Ｓ-08 政府管掌健康保険－続き－</t>
  </si>
  <si>
    <t>Ｂ．現金給付の決定状況（一般被保険者）</t>
  </si>
  <si>
    <t xml:space="preserve">          現金給付</t>
  </si>
  <si>
    <t xml:space="preserve">     現金給付</t>
  </si>
  <si>
    <t xml:space="preserve">  入院時</t>
  </si>
  <si>
    <t xml:space="preserve">       総数</t>
  </si>
  <si>
    <t>　 　療養費</t>
  </si>
  <si>
    <t>　高額療養費</t>
  </si>
  <si>
    <t>　  看護費</t>
  </si>
  <si>
    <t xml:space="preserve">  食事療養費</t>
  </si>
  <si>
    <t>　　移送費</t>
  </si>
  <si>
    <t xml:space="preserve"> 金額</t>
  </si>
  <si>
    <t>被保険者</t>
  </si>
  <si>
    <t>昭和50 1975</t>
  </si>
  <si>
    <t>－</t>
  </si>
  <si>
    <t xml:space="preserve">    55 1980</t>
  </si>
  <si>
    <t xml:space="preserve">    60 1985</t>
  </si>
  <si>
    <t>平成 2 1990</t>
  </si>
  <si>
    <t xml:space="preserve">   　5 1993</t>
  </si>
  <si>
    <t xml:space="preserve">   　6 1994</t>
  </si>
  <si>
    <t xml:space="preserve">   　7 1995</t>
  </si>
  <si>
    <t xml:space="preserve">   　8 1996</t>
  </si>
  <si>
    <t xml:space="preserve">    9 1997</t>
  </si>
  <si>
    <t xml:space="preserve">  　9 1997</t>
  </si>
  <si>
    <t xml:space="preserve">  現金給付（続き）</t>
  </si>
  <si>
    <t>　 傷病手当金</t>
  </si>
  <si>
    <t>　 　埋葬料</t>
  </si>
  <si>
    <t>　　分娩費</t>
  </si>
  <si>
    <t>　出産手当金</t>
  </si>
  <si>
    <t xml:space="preserve">  育児手当金</t>
  </si>
  <si>
    <t xml:space="preserve"> 出産育児一時金</t>
  </si>
  <si>
    <t>Ｃ．現物給付の決定状況（一般被保険者）</t>
  </si>
  <si>
    <t>　     現物給付</t>
  </si>
  <si>
    <t>　   現物給付</t>
  </si>
  <si>
    <t>　       総数</t>
  </si>
  <si>
    <t>　　　 一般診療</t>
  </si>
  <si>
    <t>　　  歯科診療</t>
  </si>
  <si>
    <t>　　　 薬  剤</t>
  </si>
  <si>
    <t>金額</t>
  </si>
  <si>
    <t xml:space="preserve"> 昭和50年度 1975</t>
  </si>
  <si>
    <t xml:space="preserve">     55     1980</t>
  </si>
  <si>
    <t xml:space="preserve">     60     1985</t>
  </si>
  <si>
    <t xml:space="preserve"> 平成 2   　1990</t>
  </si>
  <si>
    <t xml:space="preserve">   　 5     1993</t>
  </si>
  <si>
    <t xml:space="preserve">   　 6     1994</t>
  </si>
  <si>
    <t xml:space="preserve">   　 7     1995</t>
  </si>
  <si>
    <t xml:space="preserve">   　 8     1996</t>
  </si>
  <si>
    <t xml:space="preserve">     9     1997</t>
  </si>
  <si>
    <t xml:space="preserve">  Ｄ．保険料徴収状況（一般被保険者）</t>
  </si>
  <si>
    <t>Ｅ．適用状況（日雇特例被保険者）</t>
  </si>
  <si>
    <t xml:space="preserve">  有効被保険者</t>
  </si>
  <si>
    <t xml:space="preserve"> 一人当り</t>
  </si>
  <si>
    <t xml:space="preserve"> 印紙購入</t>
  </si>
  <si>
    <t xml:space="preserve">  手帳数</t>
  </si>
  <si>
    <t xml:space="preserve">  収納済額</t>
  </si>
  <si>
    <t xml:space="preserve"> 通帳数</t>
  </si>
  <si>
    <t xml:space="preserve">  うち男</t>
  </si>
  <si>
    <t xml:space="preserve">   　 9     1997</t>
  </si>
  <si>
    <t xml:space="preserve">   資料：県保険課「社会保険事業年報」</t>
  </si>
  <si>
    <t>Ｆ．保険給付及び徴収保険料（日雇特例被保険者）</t>
  </si>
  <si>
    <t xml:space="preserve">    保険給付 総数　</t>
  </si>
  <si>
    <t xml:space="preserve">      被保険者分</t>
  </si>
  <si>
    <t xml:space="preserve"> 平均賃金</t>
  </si>
  <si>
    <t xml:space="preserve">   日額</t>
  </si>
  <si>
    <t xml:space="preserve"> 昭和50年   1975</t>
  </si>
  <si>
    <t xml:space="preserve"> 平成 2 　  1990</t>
  </si>
  <si>
    <t xml:space="preserve">    　7     1995</t>
  </si>
  <si>
    <t xml:space="preserve">    　8     1996</t>
  </si>
  <si>
    <t xml:space="preserve">   　9     1997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</si>
</sst>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"/>
    <numFmt numFmtId="177" formatCode="#,##0.000;\-#,##0.000"/>
  </numFmts>
  <fonts count="5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58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0" xfId="1" applyFont="1" applyBorder="1"/>
    <xf numFmtId="37" fontId="1" fillId="0" borderId="1" xfId="1" applyFont="1" applyBorder="1"/>
    <xf numFmtId="37" fontId="1" fillId="0" borderId="2" xfId="1" applyFont="1" applyBorder="1"/>
    <xf numFmtId="37" fontId="1" fillId="0" borderId="3" xfId="1" applyFont="1" applyBorder="1"/>
    <xf numFmtId="37" fontId="1" fillId="0" borderId="2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center"/>
    </xf>
    <xf numFmtId="37" fontId="1" fillId="0" borderId="4" xfId="1" applyFont="1" applyBorder="1" applyAlignment="1" applyProtection="1">
      <alignment horizontal="left"/>
    </xf>
    <xf numFmtId="37" fontId="1" fillId="0" borderId="4" xfId="1" applyFont="1" applyBorder="1"/>
    <xf numFmtId="37" fontId="1" fillId="0" borderId="2" xfId="1" applyFont="1" applyBorder="1" applyAlignment="1" applyProtection="1">
      <alignment horizontal="right"/>
    </xf>
    <xf numFmtId="37" fontId="1" fillId="0" borderId="0" xfId="1" applyFont="1" applyAlignment="1" applyProtection="1">
      <alignment horizontal="right"/>
    </xf>
    <xf numFmtId="37" fontId="1" fillId="0" borderId="2" xfId="1" applyFont="1" applyBorder="1" applyProtection="1"/>
    <xf numFmtId="37" fontId="1" fillId="0" borderId="0" xfId="1" applyFont="1" applyProtection="1">
      <protection locked="0"/>
    </xf>
    <xf numFmtId="37" fontId="1" fillId="0" borderId="0" xfId="1" applyFont="1" applyProtection="1"/>
    <xf numFmtId="37" fontId="3" fillId="0" borderId="2" xfId="1" applyFont="1" applyBorder="1" applyProtection="1"/>
    <xf numFmtId="37" fontId="3" fillId="0" borderId="0" xfId="1" applyFont="1" applyProtection="1">
      <protection locked="0"/>
    </xf>
    <xf numFmtId="37" fontId="3" fillId="0" borderId="0" xfId="1" applyFont="1" applyProtection="1"/>
    <xf numFmtId="37" fontId="1" fillId="0" borderId="5" xfId="1" applyFont="1" applyBorder="1"/>
    <xf numFmtId="37" fontId="3" fillId="0" borderId="1" xfId="1" applyFont="1" applyBorder="1" applyProtection="1"/>
    <xf numFmtId="37" fontId="1" fillId="0" borderId="3" xfId="1" applyFont="1" applyBorder="1" applyAlignment="1" applyProtection="1">
      <alignment horizontal="left"/>
    </xf>
    <xf numFmtId="37" fontId="1" fillId="0" borderId="2" xfId="1" applyFont="1" applyBorder="1" applyProtection="1">
      <protection locked="0"/>
    </xf>
    <xf numFmtId="37" fontId="1" fillId="0" borderId="0" xfId="1" applyFont="1" applyAlignment="1" applyProtection="1">
      <alignment horizontal="right"/>
      <protection locked="0"/>
    </xf>
    <xf numFmtId="37" fontId="3" fillId="0" borderId="2" xfId="1" applyFont="1" applyBorder="1" applyProtection="1">
      <protection locked="0"/>
    </xf>
    <xf numFmtId="37" fontId="3" fillId="0" borderId="0" xfId="1" applyFont="1" applyAlignment="1" applyProtection="1">
      <alignment horizontal="right"/>
      <protection locked="0"/>
    </xf>
    <xf numFmtId="37" fontId="1" fillId="0" borderId="2" xfId="1" applyFont="1" applyBorder="1" applyAlignment="1" applyProtection="1">
      <alignment horizontal="right"/>
      <protection locked="0"/>
    </xf>
    <xf numFmtId="37" fontId="1" fillId="0" borderId="5" xfId="1" applyFont="1" applyBorder="1" applyProtection="1">
      <protection locked="0"/>
    </xf>
    <xf numFmtId="37" fontId="1" fillId="0" borderId="1" xfId="1" applyFont="1" applyBorder="1" applyProtection="1">
      <protection locked="0"/>
    </xf>
    <xf numFmtId="37" fontId="1" fillId="0" borderId="1" xfId="1" applyFont="1" applyBorder="1" applyAlignment="1" applyProtection="1">
      <alignment horizontal="left"/>
    </xf>
    <xf numFmtId="37" fontId="1" fillId="0" borderId="0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center"/>
    </xf>
    <xf numFmtId="37" fontId="1" fillId="0" borderId="0" xfId="1" applyFont="1" applyBorder="1" applyAlignment="1" applyProtection="1">
      <alignment horizontal="right"/>
    </xf>
    <xf numFmtId="37" fontId="1" fillId="0" borderId="0" xfId="1" applyFont="1" applyAlignment="1" applyProtection="1">
      <alignment horizontal="center"/>
    </xf>
    <xf numFmtId="37" fontId="3" fillId="0" borderId="2" xfId="1" applyFont="1" applyBorder="1" applyAlignment="1" applyProtection="1">
      <alignment horizontal="right"/>
      <protection locked="0"/>
    </xf>
    <xf numFmtId="37" fontId="3" fillId="0" borderId="3" xfId="1" applyFont="1" applyBorder="1" applyProtection="1"/>
    <xf numFmtId="176" fontId="1" fillId="0" borderId="2" xfId="1" applyNumberFormat="1" applyFont="1" applyBorder="1" applyProtection="1"/>
    <xf numFmtId="37" fontId="1" fillId="0" borderId="0" xfId="1" applyNumberFormat="1" applyFont="1" applyProtection="1">
      <protection locked="0"/>
    </xf>
    <xf numFmtId="37" fontId="1" fillId="0" borderId="0" xfId="1" applyNumberFormat="1" applyFont="1" applyProtection="1"/>
    <xf numFmtId="37" fontId="1" fillId="0" borderId="0" xfId="1" applyFont="1" applyBorder="1" applyAlignment="1" applyProtection="1">
      <alignment horizontal="right"/>
      <protection locked="0"/>
    </xf>
    <xf numFmtId="37" fontId="1" fillId="0" borderId="1" xfId="1" applyNumberFormat="1" applyFont="1" applyBorder="1" applyProtection="1">
      <protection locked="0"/>
    </xf>
    <xf numFmtId="37" fontId="1" fillId="0" borderId="1" xfId="1" applyNumberFormat="1" applyFont="1" applyBorder="1" applyProtection="1"/>
    <xf numFmtId="37" fontId="3" fillId="0" borderId="1" xfId="1" applyFont="1" applyBorder="1" applyAlignment="1" applyProtection="1">
      <alignment horizontal="left"/>
    </xf>
    <xf numFmtId="37" fontId="1" fillId="0" borderId="1" xfId="1" applyFont="1" applyBorder="1" applyAlignment="1" applyProtection="1">
      <alignment horizontal="right"/>
    </xf>
    <xf numFmtId="37" fontId="3" fillId="0" borderId="5" xfId="1" applyFont="1" applyBorder="1" applyProtection="1"/>
    <xf numFmtId="37" fontId="3" fillId="0" borderId="1" xfId="1" applyFont="1" applyBorder="1" applyProtection="1">
      <protection locked="0"/>
    </xf>
    <xf numFmtId="1" fontId="1" fillId="0" borderId="2" xfId="1" applyNumberFormat="1" applyFont="1" applyBorder="1" applyAlignment="1" applyProtection="1">
      <alignment horizontal="center"/>
    </xf>
    <xf numFmtId="37" fontId="3" fillId="0" borderId="0" xfId="1" applyFont="1" applyAlignment="1" applyProtection="1">
      <alignment horizontal="center"/>
    </xf>
    <xf numFmtId="37" fontId="1" fillId="0" borderId="3" xfId="1" applyFont="1" applyBorder="1" applyAlignment="1" applyProtection="1">
      <alignment horizontal="right"/>
    </xf>
    <xf numFmtId="37" fontId="3" fillId="0" borderId="0" xfId="1" applyFont="1" applyAlignment="1" applyProtection="1">
      <alignment horizontal="right"/>
    </xf>
    <xf numFmtId="37" fontId="3" fillId="0" borderId="2" xfId="1" applyFont="1" applyBorder="1" applyAlignment="1" applyProtection="1">
      <alignment horizontal="right"/>
    </xf>
    <xf numFmtId="37" fontId="1" fillId="0" borderId="0" xfId="1" applyFont="1" applyBorder="1" applyProtection="1">
      <protection locked="0"/>
    </xf>
    <xf numFmtId="177" fontId="1" fillId="0" borderId="0" xfId="1" applyNumberFormat="1" applyFont="1" applyAlignment="1" applyProtection="1">
      <alignment horizontal="right"/>
      <protection locked="0"/>
    </xf>
    <xf numFmtId="37" fontId="3" fillId="0" borderId="0" xfId="1" applyFont="1" applyBorder="1" applyProtection="1">
      <protection locked="0"/>
    </xf>
    <xf numFmtId="37" fontId="3" fillId="0" borderId="0" xfId="1" applyFont="1" applyBorder="1" applyAlignment="1" applyProtection="1">
      <alignment horizontal="right"/>
      <protection locked="0"/>
    </xf>
    <xf numFmtId="177" fontId="1" fillId="0" borderId="2" xfId="1" applyNumberFormat="1" applyFont="1" applyBorder="1" applyAlignment="1" applyProtection="1">
      <alignment horizontal="right"/>
      <protection locked="0"/>
    </xf>
    <xf numFmtId="37" fontId="3" fillId="0" borderId="0" xfId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69"/>
  <sheetViews>
    <sheetView showGridLines="0" zoomScale="75" workbookViewId="0"/>
  </sheetViews>
  <sheetFormatPr defaultColWidth="14.625" defaultRowHeight="17.25" x14ac:dyDescent="0.2"/>
  <cols>
    <col min="1" max="1" width="13.375" style="2" customWidth="1"/>
    <col min="2" max="2" width="3.375" style="2" customWidth="1"/>
    <col min="3" max="4" width="13.375" style="2" customWidth="1"/>
    <col min="5" max="256" width="14.625" style="2"/>
    <col min="257" max="257" width="13.375" style="2" customWidth="1"/>
    <col min="258" max="258" width="3.375" style="2" customWidth="1"/>
    <col min="259" max="260" width="13.375" style="2" customWidth="1"/>
    <col min="261" max="512" width="14.625" style="2"/>
    <col min="513" max="513" width="13.375" style="2" customWidth="1"/>
    <col min="514" max="514" width="3.375" style="2" customWidth="1"/>
    <col min="515" max="516" width="13.375" style="2" customWidth="1"/>
    <col min="517" max="768" width="14.625" style="2"/>
    <col min="769" max="769" width="13.375" style="2" customWidth="1"/>
    <col min="770" max="770" width="3.375" style="2" customWidth="1"/>
    <col min="771" max="772" width="13.375" style="2" customWidth="1"/>
    <col min="773" max="1024" width="14.625" style="2"/>
    <col min="1025" max="1025" width="13.375" style="2" customWidth="1"/>
    <col min="1026" max="1026" width="3.375" style="2" customWidth="1"/>
    <col min="1027" max="1028" width="13.375" style="2" customWidth="1"/>
    <col min="1029" max="1280" width="14.625" style="2"/>
    <col min="1281" max="1281" width="13.375" style="2" customWidth="1"/>
    <col min="1282" max="1282" width="3.375" style="2" customWidth="1"/>
    <col min="1283" max="1284" width="13.375" style="2" customWidth="1"/>
    <col min="1285" max="1536" width="14.625" style="2"/>
    <col min="1537" max="1537" width="13.375" style="2" customWidth="1"/>
    <col min="1538" max="1538" width="3.375" style="2" customWidth="1"/>
    <col min="1539" max="1540" width="13.375" style="2" customWidth="1"/>
    <col min="1541" max="1792" width="14.625" style="2"/>
    <col min="1793" max="1793" width="13.375" style="2" customWidth="1"/>
    <col min="1794" max="1794" width="3.375" style="2" customWidth="1"/>
    <col min="1795" max="1796" width="13.375" style="2" customWidth="1"/>
    <col min="1797" max="2048" width="14.625" style="2"/>
    <col min="2049" max="2049" width="13.375" style="2" customWidth="1"/>
    <col min="2050" max="2050" width="3.375" style="2" customWidth="1"/>
    <col min="2051" max="2052" width="13.375" style="2" customWidth="1"/>
    <col min="2053" max="2304" width="14.625" style="2"/>
    <col min="2305" max="2305" width="13.375" style="2" customWidth="1"/>
    <col min="2306" max="2306" width="3.375" style="2" customWidth="1"/>
    <col min="2307" max="2308" width="13.375" style="2" customWidth="1"/>
    <col min="2309" max="2560" width="14.625" style="2"/>
    <col min="2561" max="2561" width="13.375" style="2" customWidth="1"/>
    <col min="2562" max="2562" width="3.375" style="2" customWidth="1"/>
    <col min="2563" max="2564" width="13.375" style="2" customWidth="1"/>
    <col min="2565" max="2816" width="14.625" style="2"/>
    <col min="2817" max="2817" width="13.375" style="2" customWidth="1"/>
    <col min="2818" max="2818" width="3.375" style="2" customWidth="1"/>
    <col min="2819" max="2820" width="13.375" style="2" customWidth="1"/>
    <col min="2821" max="3072" width="14.625" style="2"/>
    <col min="3073" max="3073" width="13.375" style="2" customWidth="1"/>
    <col min="3074" max="3074" width="3.375" style="2" customWidth="1"/>
    <col min="3075" max="3076" width="13.375" style="2" customWidth="1"/>
    <col min="3077" max="3328" width="14.625" style="2"/>
    <col min="3329" max="3329" width="13.375" style="2" customWidth="1"/>
    <col min="3330" max="3330" width="3.375" style="2" customWidth="1"/>
    <col min="3331" max="3332" width="13.375" style="2" customWidth="1"/>
    <col min="3333" max="3584" width="14.625" style="2"/>
    <col min="3585" max="3585" width="13.375" style="2" customWidth="1"/>
    <col min="3586" max="3586" width="3.375" style="2" customWidth="1"/>
    <col min="3587" max="3588" width="13.375" style="2" customWidth="1"/>
    <col min="3589" max="3840" width="14.625" style="2"/>
    <col min="3841" max="3841" width="13.375" style="2" customWidth="1"/>
    <col min="3842" max="3842" width="3.375" style="2" customWidth="1"/>
    <col min="3843" max="3844" width="13.375" style="2" customWidth="1"/>
    <col min="3845" max="4096" width="14.625" style="2"/>
    <col min="4097" max="4097" width="13.375" style="2" customWidth="1"/>
    <col min="4098" max="4098" width="3.375" style="2" customWidth="1"/>
    <col min="4099" max="4100" width="13.375" style="2" customWidth="1"/>
    <col min="4101" max="4352" width="14.625" style="2"/>
    <col min="4353" max="4353" width="13.375" style="2" customWidth="1"/>
    <col min="4354" max="4354" width="3.375" style="2" customWidth="1"/>
    <col min="4355" max="4356" width="13.375" style="2" customWidth="1"/>
    <col min="4357" max="4608" width="14.625" style="2"/>
    <col min="4609" max="4609" width="13.375" style="2" customWidth="1"/>
    <col min="4610" max="4610" width="3.375" style="2" customWidth="1"/>
    <col min="4611" max="4612" width="13.375" style="2" customWidth="1"/>
    <col min="4613" max="4864" width="14.625" style="2"/>
    <col min="4865" max="4865" width="13.375" style="2" customWidth="1"/>
    <col min="4866" max="4866" width="3.375" style="2" customWidth="1"/>
    <col min="4867" max="4868" width="13.375" style="2" customWidth="1"/>
    <col min="4869" max="5120" width="14.625" style="2"/>
    <col min="5121" max="5121" width="13.375" style="2" customWidth="1"/>
    <col min="5122" max="5122" width="3.375" style="2" customWidth="1"/>
    <col min="5123" max="5124" width="13.375" style="2" customWidth="1"/>
    <col min="5125" max="5376" width="14.625" style="2"/>
    <col min="5377" max="5377" width="13.375" style="2" customWidth="1"/>
    <col min="5378" max="5378" width="3.375" style="2" customWidth="1"/>
    <col min="5379" max="5380" width="13.375" style="2" customWidth="1"/>
    <col min="5381" max="5632" width="14.625" style="2"/>
    <col min="5633" max="5633" width="13.375" style="2" customWidth="1"/>
    <col min="5634" max="5634" width="3.375" style="2" customWidth="1"/>
    <col min="5635" max="5636" width="13.375" style="2" customWidth="1"/>
    <col min="5637" max="5888" width="14.625" style="2"/>
    <col min="5889" max="5889" width="13.375" style="2" customWidth="1"/>
    <col min="5890" max="5890" width="3.375" style="2" customWidth="1"/>
    <col min="5891" max="5892" width="13.375" style="2" customWidth="1"/>
    <col min="5893" max="6144" width="14.625" style="2"/>
    <col min="6145" max="6145" width="13.375" style="2" customWidth="1"/>
    <col min="6146" max="6146" width="3.375" style="2" customWidth="1"/>
    <col min="6147" max="6148" width="13.375" style="2" customWidth="1"/>
    <col min="6149" max="6400" width="14.625" style="2"/>
    <col min="6401" max="6401" width="13.375" style="2" customWidth="1"/>
    <col min="6402" max="6402" width="3.375" style="2" customWidth="1"/>
    <col min="6403" max="6404" width="13.375" style="2" customWidth="1"/>
    <col min="6405" max="6656" width="14.625" style="2"/>
    <col min="6657" max="6657" width="13.375" style="2" customWidth="1"/>
    <col min="6658" max="6658" width="3.375" style="2" customWidth="1"/>
    <col min="6659" max="6660" width="13.375" style="2" customWidth="1"/>
    <col min="6661" max="6912" width="14.625" style="2"/>
    <col min="6913" max="6913" width="13.375" style="2" customWidth="1"/>
    <col min="6914" max="6914" width="3.375" style="2" customWidth="1"/>
    <col min="6915" max="6916" width="13.375" style="2" customWidth="1"/>
    <col min="6917" max="7168" width="14.625" style="2"/>
    <col min="7169" max="7169" width="13.375" style="2" customWidth="1"/>
    <col min="7170" max="7170" width="3.375" style="2" customWidth="1"/>
    <col min="7171" max="7172" width="13.375" style="2" customWidth="1"/>
    <col min="7173" max="7424" width="14.625" style="2"/>
    <col min="7425" max="7425" width="13.375" style="2" customWidth="1"/>
    <col min="7426" max="7426" width="3.375" style="2" customWidth="1"/>
    <col min="7427" max="7428" width="13.375" style="2" customWidth="1"/>
    <col min="7429" max="7680" width="14.625" style="2"/>
    <col min="7681" max="7681" width="13.375" style="2" customWidth="1"/>
    <col min="7682" max="7682" width="3.375" style="2" customWidth="1"/>
    <col min="7683" max="7684" width="13.375" style="2" customWidth="1"/>
    <col min="7685" max="7936" width="14.625" style="2"/>
    <col min="7937" max="7937" width="13.375" style="2" customWidth="1"/>
    <col min="7938" max="7938" width="3.375" style="2" customWidth="1"/>
    <col min="7939" max="7940" width="13.375" style="2" customWidth="1"/>
    <col min="7941" max="8192" width="14.625" style="2"/>
    <col min="8193" max="8193" width="13.375" style="2" customWidth="1"/>
    <col min="8194" max="8194" width="3.375" style="2" customWidth="1"/>
    <col min="8195" max="8196" width="13.375" style="2" customWidth="1"/>
    <col min="8197" max="8448" width="14.625" style="2"/>
    <col min="8449" max="8449" width="13.375" style="2" customWidth="1"/>
    <col min="8450" max="8450" width="3.375" style="2" customWidth="1"/>
    <col min="8451" max="8452" width="13.375" style="2" customWidth="1"/>
    <col min="8453" max="8704" width="14.625" style="2"/>
    <col min="8705" max="8705" width="13.375" style="2" customWidth="1"/>
    <col min="8706" max="8706" width="3.375" style="2" customWidth="1"/>
    <col min="8707" max="8708" width="13.375" style="2" customWidth="1"/>
    <col min="8709" max="8960" width="14.625" style="2"/>
    <col min="8961" max="8961" width="13.375" style="2" customWidth="1"/>
    <col min="8962" max="8962" width="3.375" style="2" customWidth="1"/>
    <col min="8963" max="8964" width="13.375" style="2" customWidth="1"/>
    <col min="8965" max="9216" width="14.625" style="2"/>
    <col min="9217" max="9217" width="13.375" style="2" customWidth="1"/>
    <col min="9218" max="9218" width="3.375" style="2" customWidth="1"/>
    <col min="9219" max="9220" width="13.375" style="2" customWidth="1"/>
    <col min="9221" max="9472" width="14.625" style="2"/>
    <col min="9473" max="9473" width="13.375" style="2" customWidth="1"/>
    <col min="9474" max="9474" width="3.375" style="2" customWidth="1"/>
    <col min="9475" max="9476" width="13.375" style="2" customWidth="1"/>
    <col min="9477" max="9728" width="14.625" style="2"/>
    <col min="9729" max="9729" width="13.375" style="2" customWidth="1"/>
    <col min="9730" max="9730" width="3.375" style="2" customWidth="1"/>
    <col min="9731" max="9732" width="13.375" style="2" customWidth="1"/>
    <col min="9733" max="9984" width="14.625" style="2"/>
    <col min="9985" max="9985" width="13.375" style="2" customWidth="1"/>
    <col min="9986" max="9986" width="3.375" style="2" customWidth="1"/>
    <col min="9987" max="9988" width="13.375" style="2" customWidth="1"/>
    <col min="9989" max="10240" width="14.625" style="2"/>
    <col min="10241" max="10241" width="13.375" style="2" customWidth="1"/>
    <col min="10242" max="10242" width="3.375" style="2" customWidth="1"/>
    <col min="10243" max="10244" width="13.375" style="2" customWidth="1"/>
    <col min="10245" max="10496" width="14.625" style="2"/>
    <col min="10497" max="10497" width="13.375" style="2" customWidth="1"/>
    <col min="10498" max="10498" width="3.375" style="2" customWidth="1"/>
    <col min="10499" max="10500" width="13.375" style="2" customWidth="1"/>
    <col min="10501" max="10752" width="14.625" style="2"/>
    <col min="10753" max="10753" width="13.375" style="2" customWidth="1"/>
    <col min="10754" max="10754" width="3.375" style="2" customWidth="1"/>
    <col min="10755" max="10756" width="13.375" style="2" customWidth="1"/>
    <col min="10757" max="11008" width="14.625" style="2"/>
    <col min="11009" max="11009" width="13.375" style="2" customWidth="1"/>
    <col min="11010" max="11010" width="3.375" style="2" customWidth="1"/>
    <col min="11011" max="11012" width="13.375" style="2" customWidth="1"/>
    <col min="11013" max="11264" width="14.625" style="2"/>
    <col min="11265" max="11265" width="13.375" style="2" customWidth="1"/>
    <col min="11266" max="11266" width="3.375" style="2" customWidth="1"/>
    <col min="11267" max="11268" width="13.375" style="2" customWidth="1"/>
    <col min="11269" max="11520" width="14.625" style="2"/>
    <col min="11521" max="11521" width="13.375" style="2" customWidth="1"/>
    <col min="11522" max="11522" width="3.375" style="2" customWidth="1"/>
    <col min="11523" max="11524" width="13.375" style="2" customWidth="1"/>
    <col min="11525" max="11776" width="14.625" style="2"/>
    <col min="11777" max="11777" width="13.375" style="2" customWidth="1"/>
    <col min="11778" max="11778" width="3.375" style="2" customWidth="1"/>
    <col min="11779" max="11780" width="13.375" style="2" customWidth="1"/>
    <col min="11781" max="12032" width="14.625" style="2"/>
    <col min="12033" max="12033" width="13.375" style="2" customWidth="1"/>
    <col min="12034" max="12034" width="3.375" style="2" customWidth="1"/>
    <col min="12035" max="12036" width="13.375" style="2" customWidth="1"/>
    <col min="12037" max="12288" width="14.625" style="2"/>
    <col min="12289" max="12289" width="13.375" style="2" customWidth="1"/>
    <col min="12290" max="12290" width="3.375" style="2" customWidth="1"/>
    <col min="12291" max="12292" width="13.375" style="2" customWidth="1"/>
    <col min="12293" max="12544" width="14.625" style="2"/>
    <col min="12545" max="12545" width="13.375" style="2" customWidth="1"/>
    <col min="12546" max="12546" width="3.375" style="2" customWidth="1"/>
    <col min="12547" max="12548" width="13.375" style="2" customWidth="1"/>
    <col min="12549" max="12800" width="14.625" style="2"/>
    <col min="12801" max="12801" width="13.375" style="2" customWidth="1"/>
    <col min="12802" max="12802" width="3.375" style="2" customWidth="1"/>
    <col min="12803" max="12804" width="13.375" style="2" customWidth="1"/>
    <col min="12805" max="13056" width="14.625" style="2"/>
    <col min="13057" max="13057" width="13.375" style="2" customWidth="1"/>
    <col min="13058" max="13058" width="3.375" style="2" customWidth="1"/>
    <col min="13059" max="13060" width="13.375" style="2" customWidth="1"/>
    <col min="13061" max="13312" width="14.625" style="2"/>
    <col min="13313" max="13313" width="13.375" style="2" customWidth="1"/>
    <col min="13314" max="13314" width="3.375" style="2" customWidth="1"/>
    <col min="13315" max="13316" width="13.375" style="2" customWidth="1"/>
    <col min="13317" max="13568" width="14.625" style="2"/>
    <col min="13569" max="13569" width="13.375" style="2" customWidth="1"/>
    <col min="13570" max="13570" width="3.375" style="2" customWidth="1"/>
    <col min="13571" max="13572" width="13.375" style="2" customWidth="1"/>
    <col min="13573" max="13824" width="14.625" style="2"/>
    <col min="13825" max="13825" width="13.375" style="2" customWidth="1"/>
    <col min="13826" max="13826" width="3.375" style="2" customWidth="1"/>
    <col min="13827" max="13828" width="13.375" style="2" customWidth="1"/>
    <col min="13829" max="14080" width="14.625" style="2"/>
    <col min="14081" max="14081" width="13.375" style="2" customWidth="1"/>
    <col min="14082" max="14082" width="3.375" style="2" customWidth="1"/>
    <col min="14083" max="14084" width="13.375" style="2" customWidth="1"/>
    <col min="14085" max="14336" width="14.625" style="2"/>
    <col min="14337" max="14337" width="13.375" style="2" customWidth="1"/>
    <col min="14338" max="14338" width="3.375" style="2" customWidth="1"/>
    <col min="14339" max="14340" width="13.375" style="2" customWidth="1"/>
    <col min="14341" max="14592" width="14.625" style="2"/>
    <col min="14593" max="14593" width="13.375" style="2" customWidth="1"/>
    <col min="14594" max="14594" width="3.375" style="2" customWidth="1"/>
    <col min="14595" max="14596" width="13.375" style="2" customWidth="1"/>
    <col min="14597" max="14848" width="14.625" style="2"/>
    <col min="14849" max="14849" width="13.375" style="2" customWidth="1"/>
    <col min="14850" max="14850" width="3.375" style="2" customWidth="1"/>
    <col min="14851" max="14852" width="13.375" style="2" customWidth="1"/>
    <col min="14853" max="15104" width="14.625" style="2"/>
    <col min="15105" max="15105" width="13.375" style="2" customWidth="1"/>
    <col min="15106" max="15106" width="3.375" style="2" customWidth="1"/>
    <col min="15107" max="15108" width="13.375" style="2" customWidth="1"/>
    <col min="15109" max="15360" width="14.625" style="2"/>
    <col min="15361" max="15361" width="13.375" style="2" customWidth="1"/>
    <col min="15362" max="15362" width="3.375" style="2" customWidth="1"/>
    <col min="15363" max="15364" width="13.375" style="2" customWidth="1"/>
    <col min="15365" max="15616" width="14.625" style="2"/>
    <col min="15617" max="15617" width="13.375" style="2" customWidth="1"/>
    <col min="15618" max="15618" width="3.375" style="2" customWidth="1"/>
    <col min="15619" max="15620" width="13.375" style="2" customWidth="1"/>
    <col min="15621" max="15872" width="14.625" style="2"/>
    <col min="15873" max="15873" width="13.375" style="2" customWidth="1"/>
    <col min="15874" max="15874" width="3.375" style="2" customWidth="1"/>
    <col min="15875" max="15876" width="13.375" style="2" customWidth="1"/>
    <col min="15877" max="16128" width="14.625" style="2"/>
    <col min="16129" max="16129" width="13.375" style="2" customWidth="1"/>
    <col min="16130" max="16130" width="3.375" style="2" customWidth="1"/>
    <col min="16131" max="16132" width="13.375" style="2" customWidth="1"/>
    <col min="16133" max="16384" width="14.625" style="2"/>
  </cols>
  <sheetData>
    <row r="1" spans="1:11" x14ac:dyDescent="0.2">
      <c r="A1" s="1"/>
    </row>
    <row r="6" spans="1:11" x14ac:dyDescent="0.2">
      <c r="E6" s="3" t="s">
        <v>338</v>
      </c>
    </row>
    <row r="8" spans="1:11" x14ac:dyDescent="0.2">
      <c r="D8" s="1" t="s">
        <v>339</v>
      </c>
    </row>
    <row r="9" spans="1:11" x14ac:dyDescent="0.2">
      <c r="D9" s="1" t="s">
        <v>340</v>
      </c>
    </row>
    <row r="10" spans="1:11" ht="18" thickBot="1" x14ac:dyDescent="0.25">
      <c r="B10" s="5"/>
      <c r="C10" s="5"/>
      <c r="D10" s="30" t="s">
        <v>341</v>
      </c>
      <c r="E10" s="5"/>
      <c r="F10" s="5"/>
      <c r="G10" s="5"/>
      <c r="H10" s="5"/>
      <c r="I10" s="5"/>
      <c r="J10" s="5"/>
      <c r="K10" s="44" t="s">
        <v>342</v>
      </c>
    </row>
    <row r="11" spans="1:11" x14ac:dyDescent="0.2">
      <c r="F11" s="9" t="s">
        <v>343</v>
      </c>
      <c r="G11" s="9" t="s">
        <v>344</v>
      </c>
      <c r="H11" s="9" t="s">
        <v>345</v>
      </c>
      <c r="I11" s="9" t="s">
        <v>346</v>
      </c>
      <c r="J11" s="9" t="s">
        <v>347</v>
      </c>
      <c r="K11" s="9" t="s">
        <v>348</v>
      </c>
    </row>
    <row r="12" spans="1:11" x14ac:dyDescent="0.2">
      <c r="B12" s="7"/>
      <c r="C12" s="7"/>
      <c r="D12" s="7"/>
      <c r="E12" s="7"/>
      <c r="F12" s="10" t="s">
        <v>349</v>
      </c>
      <c r="G12" s="10" t="s">
        <v>350</v>
      </c>
      <c r="H12" s="10" t="s">
        <v>351</v>
      </c>
      <c r="I12" s="10" t="s">
        <v>352</v>
      </c>
      <c r="J12" s="10" t="s">
        <v>353</v>
      </c>
      <c r="K12" s="10" t="s">
        <v>354</v>
      </c>
    </row>
    <row r="13" spans="1:11" x14ac:dyDescent="0.2">
      <c r="F13" s="6"/>
    </row>
    <row r="14" spans="1:11" x14ac:dyDescent="0.2">
      <c r="C14" s="3" t="s">
        <v>355</v>
      </c>
      <c r="D14" s="19"/>
      <c r="E14" s="19"/>
      <c r="F14" s="17">
        <f t="shared" ref="F14:K14" si="0">F16+F27+F28+F34+F35+F37</f>
        <v>309383</v>
      </c>
      <c r="G14" s="19">
        <f t="shared" si="0"/>
        <v>319814</v>
      </c>
      <c r="H14" s="19">
        <f t="shared" si="0"/>
        <v>331453</v>
      </c>
      <c r="I14" s="19">
        <f t="shared" si="0"/>
        <v>352518</v>
      </c>
      <c r="J14" s="19">
        <f t="shared" si="0"/>
        <v>361539</v>
      </c>
      <c r="K14" s="19">
        <f t="shared" si="0"/>
        <v>370338</v>
      </c>
    </row>
    <row r="15" spans="1:11" x14ac:dyDescent="0.2">
      <c r="F15" s="6"/>
    </row>
    <row r="16" spans="1:11" x14ac:dyDescent="0.2">
      <c r="C16" s="1" t="s">
        <v>356</v>
      </c>
      <c r="F16" s="14">
        <f t="shared" ref="F16:K16" si="1">F17+F21+F22+F25</f>
        <v>157719</v>
      </c>
      <c r="G16" s="16">
        <f t="shared" si="1"/>
        <v>163531</v>
      </c>
      <c r="H16" s="16">
        <f t="shared" si="1"/>
        <v>172073</v>
      </c>
      <c r="I16" s="16">
        <f t="shared" si="1"/>
        <v>184614</v>
      </c>
      <c r="J16" s="16">
        <f t="shared" si="1"/>
        <v>190087</v>
      </c>
      <c r="K16" s="16">
        <f t="shared" si="1"/>
        <v>195932</v>
      </c>
    </row>
    <row r="17" spans="3:11" x14ac:dyDescent="0.2">
      <c r="C17" s="1" t="s">
        <v>357</v>
      </c>
      <c r="F17" s="14">
        <f t="shared" ref="F17:K17" si="2">F18+F19</f>
        <v>120526</v>
      </c>
      <c r="G17" s="16">
        <f t="shared" si="2"/>
        <v>125860</v>
      </c>
      <c r="H17" s="16">
        <f t="shared" si="2"/>
        <v>133828</v>
      </c>
      <c r="I17" s="16">
        <f t="shared" si="2"/>
        <v>146163</v>
      </c>
      <c r="J17" s="16">
        <f t="shared" si="2"/>
        <v>151078</v>
      </c>
      <c r="K17" s="16">
        <f t="shared" si="2"/>
        <v>156745</v>
      </c>
    </row>
    <row r="18" spans="3:11" x14ac:dyDescent="0.2">
      <c r="C18" s="1" t="s">
        <v>358</v>
      </c>
      <c r="F18" s="23">
        <v>38891</v>
      </c>
      <c r="G18" s="15">
        <v>41363</v>
      </c>
      <c r="H18" s="15">
        <v>43034</v>
      </c>
      <c r="I18" s="15">
        <v>44285</v>
      </c>
      <c r="J18" s="15">
        <v>45599</v>
      </c>
      <c r="K18" s="15">
        <v>47163</v>
      </c>
    </row>
    <row r="19" spans="3:11" x14ac:dyDescent="0.2">
      <c r="C19" s="1" t="s">
        <v>359</v>
      </c>
      <c r="F19" s="23">
        <v>81635</v>
      </c>
      <c r="G19" s="15">
        <v>84497</v>
      </c>
      <c r="H19" s="15">
        <v>90794</v>
      </c>
      <c r="I19" s="15">
        <v>101878</v>
      </c>
      <c r="J19" s="15">
        <v>105479</v>
      </c>
      <c r="K19" s="15">
        <v>109582</v>
      </c>
    </row>
    <row r="20" spans="3:11" x14ac:dyDescent="0.2">
      <c r="F20" s="23"/>
      <c r="G20" s="15"/>
      <c r="H20" s="15"/>
      <c r="I20" s="15"/>
      <c r="J20" s="15"/>
      <c r="K20" s="15"/>
    </row>
    <row r="21" spans="3:11" x14ac:dyDescent="0.2">
      <c r="C21" s="1" t="s">
        <v>360</v>
      </c>
      <c r="F21" s="23">
        <v>15316</v>
      </c>
      <c r="G21" s="15">
        <v>16339</v>
      </c>
      <c r="H21" s="15">
        <v>17098</v>
      </c>
      <c r="I21" s="15">
        <v>17959</v>
      </c>
      <c r="J21" s="15">
        <v>18785</v>
      </c>
      <c r="K21" s="15">
        <v>19045</v>
      </c>
    </row>
    <row r="22" spans="3:11" x14ac:dyDescent="0.2">
      <c r="C22" s="1" t="s">
        <v>361</v>
      </c>
      <c r="F22" s="14">
        <f t="shared" ref="F22:K22" si="3">F23+F24</f>
        <v>20929</v>
      </c>
      <c r="G22" s="16">
        <f t="shared" si="3"/>
        <v>20427</v>
      </c>
      <c r="H22" s="16">
        <f t="shared" si="3"/>
        <v>20242</v>
      </c>
      <c r="I22" s="16">
        <f t="shared" si="3"/>
        <v>19641</v>
      </c>
      <c r="J22" s="16">
        <f t="shared" si="3"/>
        <v>19373</v>
      </c>
      <c r="K22" s="16">
        <f t="shared" si="3"/>
        <v>19335</v>
      </c>
    </row>
    <row r="23" spans="3:11" x14ac:dyDescent="0.2">
      <c r="C23" s="1" t="s">
        <v>362</v>
      </c>
      <c r="F23" s="23">
        <v>11572</v>
      </c>
      <c r="G23" s="15">
        <v>11651</v>
      </c>
      <c r="H23" s="15">
        <v>11368</v>
      </c>
      <c r="I23" s="15">
        <v>10688</v>
      </c>
      <c r="J23" s="15">
        <v>10324</v>
      </c>
      <c r="K23" s="15">
        <v>10208</v>
      </c>
    </row>
    <row r="24" spans="3:11" x14ac:dyDescent="0.2">
      <c r="C24" s="1" t="s">
        <v>363</v>
      </c>
      <c r="F24" s="23">
        <v>9357</v>
      </c>
      <c r="G24" s="15">
        <v>8776</v>
      </c>
      <c r="H24" s="15">
        <v>8874</v>
      </c>
      <c r="I24" s="15">
        <v>8953</v>
      </c>
      <c r="J24" s="15">
        <v>9049</v>
      </c>
      <c r="K24" s="15">
        <v>9127</v>
      </c>
    </row>
    <row r="25" spans="3:11" x14ac:dyDescent="0.2">
      <c r="C25" s="1" t="s">
        <v>364</v>
      </c>
      <c r="F25" s="23">
        <v>948</v>
      </c>
      <c r="G25" s="15">
        <v>905</v>
      </c>
      <c r="H25" s="15">
        <v>905</v>
      </c>
      <c r="I25" s="15">
        <v>851</v>
      </c>
      <c r="J25" s="15">
        <v>851</v>
      </c>
      <c r="K25" s="15">
        <v>807</v>
      </c>
    </row>
    <row r="26" spans="3:11" x14ac:dyDescent="0.2">
      <c r="F26" s="23"/>
      <c r="G26" s="15"/>
      <c r="H26" s="15"/>
      <c r="I26" s="15"/>
      <c r="J26" s="15"/>
      <c r="K26" s="15"/>
    </row>
    <row r="27" spans="3:11" x14ac:dyDescent="0.2">
      <c r="C27" s="1" t="s">
        <v>365</v>
      </c>
      <c r="F27" s="23">
        <v>27104</v>
      </c>
      <c r="G27" s="15">
        <v>27879</v>
      </c>
      <c r="H27" s="15">
        <v>28303</v>
      </c>
      <c r="I27" s="15">
        <v>29069</v>
      </c>
      <c r="J27" s="15">
        <v>29232</v>
      </c>
      <c r="K27" s="15">
        <v>30337</v>
      </c>
    </row>
    <row r="28" spans="3:11" x14ac:dyDescent="0.2">
      <c r="C28" s="1" t="s">
        <v>366</v>
      </c>
      <c r="F28" s="14">
        <f t="shared" ref="F28:K28" si="4">SUM(F29:F32)</f>
        <v>76587</v>
      </c>
      <c r="G28" s="16">
        <f t="shared" si="4"/>
        <v>78067</v>
      </c>
      <c r="H28" s="16">
        <f t="shared" si="4"/>
        <v>80702</v>
      </c>
      <c r="I28" s="16">
        <f t="shared" si="4"/>
        <v>86519</v>
      </c>
      <c r="J28" s="16">
        <f t="shared" si="4"/>
        <v>88493</v>
      </c>
      <c r="K28" s="16">
        <f t="shared" si="4"/>
        <v>87757</v>
      </c>
    </row>
    <row r="29" spans="3:11" x14ac:dyDescent="0.2">
      <c r="C29" s="1" t="s">
        <v>367</v>
      </c>
      <c r="F29" s="23">
        <v>10342</v>
      </c>
      <c r="G29" s="15">
        <v>10622</v>
      </c>
      <c r="H29" s="15">
        <v>11004</v>
      </c>
      <c r="I29" s="15">
        <v>11533</v>
      </c>
      <c r="J29" s="15">
        <v>11609</v>
      </c>
      <c r="K29" s="15">
        <v>11947</v>
      </c>
    </row>
    <row r="30" spans="3:11" x14ac:dyDescent="0.2">
      <c r="C30" s="1" t="s">
        <v>368</v>
      </c>
      <c r="F30" s="23">
        <v>53033</v>
      </c>
      <c r="G30" s="15">
        <v>54464</v>
      </c>
      <c r="H30" s="15">
        <v>56856</v>
      </c>
      <c r="I30" s="15">
        <v>60913</v>
      </c>
      <c r="J30" s="15">
        <v>63495</v>
      </c>
      <c r="K30" s="15">
        <v>65447</v>
      </c>
    </row>
    <row r="31" spans="3:11" x14ac:dyDescent="0.2">
      <c r="C31" s="1" t="s">
        <v>369</v>
      </c>
      <c r="F31" s="23">
        <v>8016</v>
      </c>
      <c r="G31" s="15">
        <v>7549</v>
      </c>
      <c r="H31" s="15">
        <v>7257</v>
      </c>
      <c r="I31" s="15">
        <v>7680</v>
      </c>
      <c r="J31" s="15">
        <v>6903</v>
      </c>
      <c r="K31" s="15">
        <v>3605</v>
      </c>
    </row>
    <row r="32" spans="3:11" x14ac:dyDescent="0.2">
      <c r="C32" s="1" t="s">
        <v>370</v>
      </c>
      <c r="F32" s="23">
        <v>5196</v>
      </c>
      <c r="G32" s="15">
        <v>5432</v>
      </c>
      <c r="H32" s="15">
        <v>5585</v>
      </c>
      <c r="I32" s="15">
        <v>6393</v>
      </c>
      <c r="J32" s="15">
        <v>6486</v>
      </c>
      <c r="K32" s="15">
        <v>6758</v>
      </c>
    </row>
    <row r="33" spans="3:11" x14ac:dyDescent="0.2">
      <c r="F33" s="23"/>
      <c r="G33" s="15"/>
      <c r="H33" s="15"/>
      <c r="I33" s="15"/>
      <c r="J33" s="15"/>
      <c r="K33" s="15"/>
    </row>
    <row r="34" spans="3:11" x14ac:dyDescent="0.2">
      <c r="C34" s="1" t="s">
        <v>371</v>
      </c>
      <c r="F34" s="23">
        <v>31172</v>
      </c>
      <c r="G34" s="15">
        <v>32235</v>
      </c>
      <c r="H34" s="15">
        <v>32720</v>
      </c>
      <c r="I34" s="15">
        <v>33470</v>
      </c>
      <c r="J34" s="15">
        <v>34300</v>
      </c>
      <c r="K34" s="15">
        <v>36464</v>
      </c>
    </row>
    <row r="35" spans="3:11" x14ac:dyDescent="0.2">
      <c r="C35" s="1" t="s">
        <v>372</v>
      </c>
      <c r="F35" s="23">
        <v>996</v>
      </c>
      <c r="G35" s="15">
        <v>913</v>
      </c>
      <c r="H35" s="15">
        <v>879</v>
      </c>
      <c r="I35" s="15">
        <v>857</v>
      </c>
      <c r="J35" s="15">
        <v>843</v>
      </c>
      <c r="K35" s="15">
        <v>833</v>
      </c>
    </row>
    <row r="36" spans="3:11" x14ac:dyDescent="0.2">
      <c r="F36" s="6"/>
    </row>
    <row r="37" spans="3:11" x14ac:dyDescent="0.2">
      <c r="C37" s="1" t="s">
        <v>373</v>
      </c>
      <c r="F37" s="14">
        <f t="shared" ref="F37:K37" si="5">F38+F39</f>
        <v>15805</v>
      </c>
      <c r="G37" s="16">
        <f t="shared" si="5"/>
        <v>17189</v>
      </c>
      <c r="H37" s="16">
        <f t="shared" si="5"/>
        <v>16776</v>
      </c>
      <c r="I37" s="16">
        <f t="shared" si="5"/>
        <v>17989</v>
      </c>
      <c r="J37" s="16">
        <f t="shared" si="5"/>
        <v>18584</v>
      </c>
      <c r="K37" s="16">
        <f t="shared" si="5"/>
        <v>19015</v>
      </c>
    </row>
    <row r="38" spans="3:11" x14ac:dyDescent="0.2">
      <c r="C38" s="1" t="s">
        <v>374</v>
      </c>
      <c r="F38" s="23">
        <v>15406</v>
      </c>
      <c r="G38" s="15">
        <v>16794</v>
      </c>
      <c r="H38" s="15">
        <v>16377</v>
      </c>
      <c r="I38" s="15">
        <v>17586</v>
      </c>
      <c r="J38" s="15">
        <v>18176</v>
      </c>
      <c r="K38" s="15">
        <v>18596</v>
      </c>
    </row>
    <row r="39" spans="3:11" x14ac:dyDescent="0.2">
      <c r="C39" s="1" t="s">
        <v>375</v>
      </c>
      <c r="F39" s="23">
        <v>399</v>
      </c>
      <c r="G39" s="15">
        <v>395</v>
      </c>
      <c r="H39" s="15">
        <v>399</v>
      </c>
      <c r="I39" s="15">
        <v>403</v>
      </c>
      <c r="J39" s="15">
        <v>408</v>
      </c>
      <c r="K39" s="15">
        <v>419</v>
      </c>
    </row>
    <row r="40" spans="3:11" x14ac:dyDescent="0.2">
      <c r="C40" s="7"/>
      <c r="D40" s="7"/>
      <c r="E40" s="7"/>
      <c r="F40" s="11"/>
      <c r="G40" s="7"/>
      <c r="H40" s="7"/>
      <c r="I40" s="7"/>
      <c r="J40" s="7"/>
      <c r="K40" s="7"/>
    </row>
    <row r="41" spans="3:11" x14ac:dyDescent="0.2">
      <c r="F41" s="23"/>
    </row>
    <row r="42" spans="3:11" x14ac:dyDescent="0.2">
      <c r="C42" s="3" t="s">
        <v>376</v>
      </c>
      <c r="D42" s="19"/>
      <c r="E42" s="19"/>
      <c r="F42" s="17">
        <f t="shared" ref="F42:K42" si="6">F44+F55+F56+F62+F63+F65</f>
        <v>157725</v>
      </c>
      <c r="G42" s="19">
        <f t="shared" si="6"/>
        <v>162556</v>
      </c>
      <c r="H42" s="19">
        <f t="shared" si="6"/>
        <v>169132</v>
      </c>
      <c r="I42" s="19">
        <f t="shared" si="6"/>
        <v>180984</v>
      </c>
      <c r="J42" s="19">
        <f t="shared" si="6"/>
        <v>186098</v>
      </c>
      <c r="K42" s="19">
        <f t="shared" si="6"/>
        <v>190750</v>
      </c>
    </row>
    <row r="43" spans="3:11" x14ac:dyDescent="0.2">
      <c r="F43" s="6"/>
    </row>
    <row r="44" spans="3:11" x14ac:dyDescent="0.2">
      <c r="C44" s="1" t="s">
        <v>356</v>
      </c>
      <c r="F44" s="14">
        <f t="shared" ref="F44:K44" si="7">F45+F49+F50+F53</f>
        <v>80463</v>
      </c>
      <c r="G44" s="16">
        <f t="shared" si="7"/>
        <v>83843</v>
      </c>
      <c r="H44" s="16">
        <f t="shared" si="7"/>
        <v>88554</v>
      </c>
      <c r="I44" s="16">
        <f t="shared" si="7"/>
        <v>95605</v>
      </c>
      <c r="J44" s="16">
        <f t="shared" si="7"/>
        <v>98931</v>
      </c>
      <c r="K44" s="16">
        <f t="shared" si="7"/>
        <v>102045</v>
      </c>
    </row>
    <row r="45" spans="3:11" x14ac:dyDescent="0.2">
      <c r="C45" s="1" t="s">
        <v>357</v>
      </c>
      <c r="F45" s="14">
        <f t="shared" ref="F45:K45" si="8">F46+F47</f>
        <v>60123</v>
      </c>
      <c r="G45" s="16">
        <f t="shared" si="8"/>
        <v>62786</v>
      </c>
      <c r="H45" s="16">
        <f t="shared" si="8"/>
        <v>66768</v>
      </c>
      <c r="I45" s="16">
        <f t="shared" si="8"/>
        <v>72934</v>
      </c>
      <c r="J45" s="16">
        <f t="shared" si="8"/>
        <v>75386</v>
      </c>
      <c r="K45" s="16">
        <f t="shared" si="8"/>
        <v>78213</v>
      </c>
    </row>
    <row r="46" spans="3:11" x14ac:dyDescent="0.2">
      <c r="C46" s="1" t="s">
        <v>358</v>
      </c>
      <c r="F46" s="23">
        <v>19306</v>
      </c>
      <c r="G46" s="15">
        <v>20538</v>
      </c>
      <c r="H46" s="15">
        <v>21371</v>
      </c>
      <c r="I46" s="15">
        <v>21995</v>
      </c>
      <c r="J46" s="15">
        <v>22647</v>
      </c>
      <c r="K46" s="15">
        <v>23422</v>
      </c>
    </row>
    <row r="47" spans="3:11" x14ac:dyDescent="0.2">
      <c r="C47" s="1" t="s">
        <v>359</v>
      </c>
      <c r="F47" s="23">
        <v>40817</v>
      </c>
      <c r="G47" s="15">
        <v>42248</v>
      </c>
      <c r="H47" s="15">
        <v>45397</v>
      </c>
      <c r="I47" s="15">
        <v>50939</v>
      </c>
      <c r="J47" s="15">
        <v>52739</v>
      </c>
      <c r="K47" s="15">
        <v>54791</v>
      </c>
    </row>
    <row r="48" spans="3:11" x14ac:dyDescent="0.2">
      <c r="F48" s="23"/>
      <c r="G48" s="15"/>
      <c r="H48" s="15"/>
      <c r="I48" s="15"/>
      <c r="J48" s="15"/>
      <c r="K48" s="15"/>
    </row>
    <row r="49" spans="3:11" x14ac:dyDescent="0.2">
      <c r="C49" s="1" t="s">
        <v>360</v>
      </c>
      <c r="F49" s="23">
        <v>15316</v>
      </c>
      <c r="G49" s="15">
        <v>16339</v>
      </c>
      <c r="H49" s="15">
        <v>17098</v>
      </c>
      <c r="I49" s="15">
        <v>17959</v>
      </c>
      <c r="J49" s="15">
        <v>18785</v>
      </c>
      <c r="K49" s="15">
        <v>19045</v>
      </c>
    </row>
    <row r="50" spans="3:11" x14ac:dyDescent="0.2">
      <c r="C50" s="1" t="s">
        <v>361</v>
      </c>
      <c r="F50" s="14">
        <f t="shared" ref="F50:K50" si="9">F51+F52</f>
        <v>4678</v>
      </c>
      <c r="G50" s="16">
        <f t="shared" si="9"/>
        <v>4388</v>
      </c>
      <c r="H50" s="16">
        <f t="shared" si="9"/>
        <v>4437</v>
      </c>
      <c r="I50" s="16">
        <f t="shared" si="9"/>
        <v>4476</v>
      </c>
      <c r="J50" s="16">
        <f t="shared" si="9"/>
        <v>4524</v>
      </c>
      <c r="K50" s="16">
        <f t="shared" si="9"/>
        <v>4563</v>
      </c>
    </row>
    <row r="51" spans="3:11" x14ac:dyDescent="0.2">
      <c r="C51" s="1" t="s">
        <v>362</v>
      </c>
      <c r="F51" s="27" t="s">
        <v>39</v>
      </c>
      <c r="G51" s="24" t="s">
        <v>39</v>
      </c>
      <c r="H51" s="24" t="s">
        <v>39</v>
      </c>
      <c r="I51" s="24" t="s">
        <v>39</v>
      </c>
      <c r="J51" s="24" t="s">
        <v>39</v>
      </c>
      <c r="K51" s="24" t="s">
        <v>39</v>
      </c>
    </row>
    <row r="52" spans="3:11" x14ac:dyDescent="0.2">
      <c r="C52" s="1" t="s">
        <v>363</v>
      </c>
      <c r="F52" s="23">
        <v>4678</v>
      </c>
      <c r="G52" s="15">
        <v>4388</v>
      </c>
      <c r="H52" s="15">
        <v>4437</v>
      </c>
      <c r="I52" s="15">
        <v>4476</v>
      </c>
      <c r="J52" s="15">
        <v>4524</v>
      </c>
      <c r="K52" s="15">
        <v>4563</v>
      </c>
    </row>
    <row r="53" spans="3:11" x14ac:dyDescent="0.2">
      <c r="C53" s="1" t="s">
        <v>364</v>
      </c>
      <c r="F53" s="23">
        <v>346</v>
      </c>
      <c r="G53" s="15">
        <v>330</v>
      </c>
      <c r="H53" s="15">
        <v>251</v>
      </c>
      <c r="I53" s="15">
        <v>236</v>
      </c>
      <c r="J53" s="15">
        <v>236</v>
      </c>
      <c r="K53" s="15">
        <v>224</v>
      </c>
    </row>
    <row r="54" spans="3:11" x14ac:dyDescent="0.2">
      <c r="F54" s="23"/>
      <c r="G54" s="15"/>
      <c r="H54" s="15"/>
      <c r="I54" s="15"/>
      <c r="J54" s="15"/>
      <c r="K54" s="15"/>
    </row>
    <row r="55" spans="3:11" x14ac:dyDescent="0.2">
      <c r="C55" s="1" t="s">
        <v>365</v>
      </c>
      <c r="F55" s="23">
        <v>27104</v>
      </c>
      <c r="G55" s="15">
        <v>27879</v>
      </c>
      <c r="H55" s="15">
        <v>28303</v>
      </c>
      <c r="I55" s="15">
        <v>29069</v>
      </c>
      <c r="J55" s="15">
        <v>29232</v>
      </c>
      <c r="K55" s="15">
        <v>30337</v>
      </c>
    </row>
    <row r="56" spans="3:11" x14ac:dyDescent="0.2">
      <c r="C56" s="1" t="s">
        <v>366</v>
      </c>
      <c r="F56" s="14">
        <f t="shared" ref="F56:K56" si="10">SUM(F57:F60)</f>
        <v>30205</v>
      </c>
      <c r="G56" s="16">
        <f t="shared" si="10"/>
        <v>29877</v>
      </c>
      <c r="H56" s="16">
        <f t="shared" si="10"/>
        <v>31266</v>
      </c>
      <c r="I56" s="16">
        <f t="shared" si="10"/>
        <v>34490</v>
      </c>
      <c r="J56" s="16">
        <f t="shared" si="10"/>
        <v>35516</v>
      </c>
      <c r="K56" s="16">
        <f t="shared" si="10"/>
        <v>34853</v>
      </c>
    </row>
    <row r="57" spans="3:11" x14ac:dyDescent="0.2">
      <c r="C57" s="1" t="s">
        <v>367</v>
      </c>
      <c r="F57" s="23">
        <v>3189</v>
      </c>
      <c r="G57" s="15">
        <v>3276</v>
      </c>
      <c r="H57" s="15">
        <v>3417</v>
      </c>
      <c r="I57" s="15">
        <v>3726</v>
      </c>
      <c r="J57" s="15">
        <v>3840</v>
      </c>
      <c r="K57" s="15">
        <v>3952</v>
      </c>
    </row>
    <row r="58" spans="3:11" x14ac:dyDescent="0.2">
      <c r="C58" s="1" t="s">
        <v>368</v>
      </c>
      <c r="F58" s="23">
        <v>22363</v>
      </c>
      <c r="G58" s="15">
        <v>21944</v>
      </c>
      <c r="H58" s="15">
        <v>23159</v>
      </c>
      <c r="I58" s="15">
        <v>25500</v>
      </c>
      <c r="J58" s="15">
        <v>26530</v>
      </c>
      <c r="K58" s="15">
        <v>27488</v>
      </c>
    </row>
    <row r="59" spans="3:11" x14ac:dyDescent="0.2">
      <c r="C59" s="1" t="s">
        <v>369</v>
      </c>
      <c r="F59" s="23">
        <v>2037</v>
      </c>
      <c r="G59" s="15">
        <v>1923</v>
      </c>
      <c r="H59" s="15">
        <v>1879</v>
      </c>
      <c r="I59" s="15">
        <v>2034</v>
      </c>
      <c r="J59" s="15">
        <v>1869</v>
      </c>
      <c r="K59" s="24" t="s">
        <v>39</v>
      </c>
    </row>
    <row r="60" spans="3:11" x14ac:dyDescent="0.2">
      <c r="C60" s="1" t="s">
        <v>370</v>
      </c>
      <c r="F60" s="23">
        <v>2616</v>
      </c>
      <c r="G60" s="15">
        <v>2734</v>
      </c>
      <c r="H60" s="15">
        <v>2811</v>
      </c>
      <c r="I60" s="15">
        <v>3230</v>
      </c>
      <c r="J60" s="15">
        <v>3277</v>
      </c>
      <c r="K60" s="15">
        <v>3413</v>
      </c>
    </row>
    <row r="61" spans="3:11" x14ac:dyDescent="0.2">
      <c r="F61" s="23"/>
      <c r="G61" s="15"/>
      <c r="H61" s="15"/>
      <c r="I61" s="15"/>
      <c r="J61" s="15"/>
      <c r="K61" s="15"/>
    </row>
    <row r="62" spans="3:11" x14ac:dyDescent="0.2">
      <c r="C62" s="1" t="s">
        <v>371</v>
      </c>
      <c r="F62" s="23">
        <v>13560</v>
      </c>
      <c r="G62" s="15">
        <v>14008</v>
      </c>
      <c r="H62" s="15">
        <v>14232</v>
      </c>
      <c r="I62" s="15">
        <v>14572</v>
      </c>
      <c r="J62" s="15">
        <v>14948</v>
      </c>
      <c r="K62" s="15">
        <v>15892</v>
      </c>
    </row>
    <row r="63" spans="3:11" x14ac:dyDescent="0.2">
      <c r="C63" s="1" t="s">
        <v>372</v>
      </c>
      <c r="F63" s="27" t="s">
        <v>39</v>
      </c>
      <c r="G63" s="24" t="s">
        <v>39</v>
      </c>
      <c r="H63" s="24" t="s">
        <v>39</v>
      </c>
      <c r="I63" s="24" t="s">
        <v>39</v>
      </c>
      <c r="J63" s="24" t="s">
        <v>39</v>
      </c>
      <c r="K63" s="24" t="s">
        <v>39</v>
      </c>
    </row>
    <row r="64" spans="3:11" x14ac:dyDescent="0.2">
      <c r="F64" s="6"/>
    </row>
    <row r="65" spans="2:11" x14ac:dyDescent="0.2">
      <c r="C65" s="1" t="s">
        <v>373</v>
      </c>
      <c r="F65" s="14">
        <f t="shared" ref="F65:K65" si="11">F66+F67</f>
        <v>6393</v>
      </c>
      <c r="G65" s="16">
        <f t="shared" si="11"/>
        <v>6949</v>
      </c>
      <c r="H65" s="16">
        <f t="shared" si="11"/>
        <v>6777</v>
      </c>
      <c r="I65" s="16">
        <f t="shared" si="11"/>
        <v>7248</v>
      </c>
      <c r="J65" s="16">
        <f t="shared" si="11"/>
        <v>7471</v>
      </c>
      <c r="K65" s="16">
        <f t="shared" si="11"/>
        <v>7623</v>
      </c>
    </row>
    <row r="66" spans="2:11" x14ac:dyDescent="0.2">
      <c r="C66" s="1" t="s">
        <v>374</v>
      </c>
      <c r="F66" s="23">
        <v>6393</v>
      </c>
      <c r="G66" s="15">
        <v>6949</v>
      </c>
      <c r="H66" s="15">
        <v>6777</v>
      </c>
      <c r="I66" s="15">
        <v>7248</v>
      </c>
      <c r="J66" s="15">
        <v>7471</v>
      </c>
      <c r="K66" s="15">
        <v>7623</v>
      </c>
    </row>
    <row r="67" spans="2:11" x14ac:dyDescent="0.2">
      <c r="C67" s="1" t="s">
        <v>375</v>
      </c>
      <c r="F67" s="27" t="s">
        <v>39</v>
      </c>
      <c r="G67" s="24" t="s">
        <v>39</v>
      </c>
      <c r="H67" s="24" t="s">
        <v>39</v>
      </c>
      <c r="I67" s="24" t="s">
        <v>39</v>
      </c>
      <c r="J67" s="24" t="s">
        <v>39</v>
      </c>
      <c r="K67" s="24" t="s">
        <v>39</v>
      </c>
    </row>
    <row r="68" spans="2:11" ht="18" thickBot="1" x14ac:dyDescent="0.25">
      <c r="B68" s="5"/>
      <c r="C68" s="5"/>
      <c r="D68" s="5"/>
      <c r="E68" s="5"/>
      <c r="F68" s="20"/>
      <c r="G68" s="5"/>
      <c r="H68" s="5"/>
      <c r="I68" s="5"/>
      <c r="J68" s="5"/>
      <c r="K68" s="5"/>
    </row>
    <row r="69" spans="2:11" x14ac:dyDescent="0.2">
      <c r="F69" s="1" t="s">
        <v>377</v>
      </c>
    </row>
  </sheetData>
  <phoneticPr fontId="2"/>
  <pageMargins left="0.23000000000000004" right="0.23000000000000004" top="0.53" bottom="0.53" header="0.51200000000000001" footer="0.51200000000000001"/>
  <pageSetup paperSize="12" scale="75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36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13.375" style="2"/>
    <col min="3" max="3" width="9.625" style="2" customWidth="1"/>
    <col min="4" max="4" width="13.375" style="2"/>
    <col min="5" max="5" width="12.125" style="2" customWidth="1"/>
    <col min="6" max="6" width="13.375" style="2"/>
    <col min="7" max="7" width="14.625" style="2" customWidth="1"/>
    <col min="8" max="9" width="13.375" style="2"/>
    <col min="10" max="11" width="14.625" style="2" customWidth="1"/>
    <col min="12" max="256" width="13.375" style="2"/>
    <col min="257" max="257" width="13.375" style="2" customWidth="1"/>
    <col min="258" max="258" width="13.375" style="2"/>
    <col min="259" max="259" width="9.625" style="2" customWidth="1"/>
    <col min="260" max="260" width="13.375" style="2"/>
    <col min="261" max="261" width="12.125" style="2" customWidth="1"/>
    <col min="262" max="262" width="13.375" style="2"/>
    <col min="263" max="263" width="14.625" style="2" customWidth="1"/>
    <col min="264" max="265" width="13.375" style="2"/>
    <col min="266" max="267" width="14.625" style="2" customWidth="1"/>
    <col min="268" max="512" width="13.375" style="2"/>
    <col min="513" max="513" width="13.375" style="2" customWidth="1"/>
    <col min="514" max="514" width="13.375" style="2"/>
    <col min="515" max="515" width="9.625" style="2" customWidth="1"/>
    <col min="516" max="516" width="13.375" style="2"/>
    <col min="517" max="517" width="12.125" style="2" customWidth="1"/>
    <col min="518" max="518" width="13.375" style="2"/>
    <col min="519" max="519" width="14.625" style="2" customWidth="1"/>
    <col min="520" max="521" width="13.375" style="2"/>
    <col min="522" max="523" width="14.625" style="2" customWidth="1"/>
    <col min="524" max="768" width="13.375" style="2"/>
    <col min="769" max="769" width="13.375" style="2" customWidth="1"/>
    <col min="770" max="770" width="13.375" style="2"/>
    <col min="771" max="771" width="9.625" style="2" customWidth="1"/>
    <col min="772" max="772" width="13.375" style="2"/>
    <col min="773" max="773" width="12.125" style="2" customWidth="1"/>
    <col min="774" max="774" width="13.375" style="2"/>
    <col min="775" max="775" width="14.625" style="2" customWidth="1"/>
    <col min="776" max="777" width="13.375" style="2"/>
    <col min="778" max="779" width="14.625" style="2" customWidth="1"/>
    <col min="780" max="1024" width="13.375" style="2"/>
    <col min="1025" max="1025" width="13.375" style="2" customWidth="1"/>
    <col min="1026" max="1026" width="13.375" style="2"/>
    <col min="1027" max="1027" width="9.625" style="2" customWidth="1"/>
    <col min="1028" max="1028" width="13.375" style="2"/>
    <col min="1029" max="1029" width="12.125" style="2" customWidth="1"/>
    <col min="1030" max="1030" width="13.375" style="2"/>
    <col min="1031" max="1031" width="14.625" style="2" customWidth="1"/>
    <col min="1032" max="1033" width="13.375" style="2"/>
    <col min="1034" max="1035" width="14.625" style="2" customWidth="1"/>
    <col min="1036" max="1280" width="13.375" style="2"/>
    <col min="1281" max="1281" width="13.375" style="2" customWidth="1"/>
    <col min="1282" max="1282" width="13.375" style="2"/>
    <col min="1283" max="1283" width="9.625" style="2" customWidth="1"/>
    <col min="1284" max="1284" width="13.375" style="2"/>
    <col min="1285" max="1285" width="12.125" style="2" customWidth="1"/>
    <col min="1286" max="1286" width="13.375" style="2"/>
    <col min="1287" max="1287" width="14.625" style="2" customWidth="1"/>
    <col min="1288" max="1289" width="13.375" style="2"/>
    <col min="1290" max="1291" width="14.625" style="2" customWidth="1"/>
    <col min="1292" max="1536" width="13.375" style="2"/>
    <col min="1537" max="1537" width="13.375" style="2" customWidth="1"/>
    <col min="1538" max="1538" width="13.375" style="2"/>
    <col min="1539" max="1539" width="9.625" style="2" customWidth="1"/>
    <col min="1540" max="1540" width="13.375" style="2"/>
    <col min="1541" max="1541" width="12.125" style="2" customWidth="1"/>
    <col min="1542" max="1542" width="13.375" style="2"/>
    <col min="1543" max="1543" width="14.625" style="2" customWidth="1"/>
    <col min="1544" max="1545" width="13.375" style="2"/>
    <col min="1546" max="1547" width="14.625" style="2" customWidth="1"/>
    <col min="1548" max="1792" width="13.375" style="2"/>
    <col min="1793" max="1793" width="13.375" style="2" customWidth="1"/>
    <col min="1794" max="1794" width="13.375" style="2"/>
    <col min="1795" max="1795" width="9.625" style="2" customWidth="1"/>
    <col min="1796" max="1796" width="13.375" style="2"/>
    <col min="1797" max="1797" width="12.125" style="2" customWidth="1"/>
    <col min="1798" max="1798" width="13.375" style="2"/>
    <col min="1799" max="1799" width="14.625" style="2" customWidth="1"/>
    <col min="1800" max="1801" width="13.375" style="2"/>
    <col min="1802" max="1803" width="14.625" style="2" customWidth="1"/>
    <col min="1804" max="2048" width="13.375" style="2"/>
    <col min="2049" max="2049" width="13.375" style="2" customWidth="1"/>
    <col min="2050" max="2050" width="13.375" style="2"/>
    <col min="2051" max="2051" width="9.625" style="2" customWidth="1"/>
    <col min="2052" max="2052" width="13.375" style="2"/>
    <col min="2053" max="2053" width="12.125" style="2" customWidth="1"/>
    <col min="2054" max="2054" width="13.375" style="2"/>
    <col min="2055" max="2055" width="14.625" style="2" customWidth="1"/>
    <col min="2056" max="2057" width="13.375" style="2"/>
    <col min="2058" max="2059" width="14.625" style="2" customWidth="1"/>
    <col min="2060" max="2304" width="13.375" style="2"/>
    <col min="2305" max="2305" width="13.375" style="2" customWidth="1"/>
    <col min="2306" max="2306" width="13.375" style="2"/>
    <col min="2307" max="2307" width="9.625" style="2" customWidth="1"/>
    <col min="2308" max="2308" width="13.375" style="2"/>
    <col min="2309" max="2309" width="12.125" style="2" customWidth="1"/>
    <col min="2310" max="2310" width="13.375" style="2"/>
    <col min="2311" max="2311" width="14.625" style="2" customWidth="1"/>
    <col min="2312" max="2313" width="13.375" style="2"/>
    <col min="2314" max="2315" width="14.625" style="2" customWidth="1"/>
    <col min="2316" max="2560" width="13.375" style="2"/>
    <col min="2561" max="2561" width="13.375" style="2" customWidth="1"/>
    <col min="2562" max="2562" width="13.375" style="2"/>
    <col min="2563" max="2563" width="9.625" style="2" customWidth="1"/>
    <col min="2564" max="2564" width="13.375" style="2"/>
    <col min="2565" max="2565" width="12.125" style="2" customWidth="1"/>
    <col min="2566" max="2566" width="13.375" style="2"/>
    <col min="2567" max="2567" width="14.625" style="2" customWidth="1"/>
    <col min="2568" max="2569" width="13.375" style="2"/>
    <col min="2570" max="2571" width="14.625" style="2" customWidth="1"/>
    <col min="2572" max="2816" width="13.375" style="2"/>
    <col min="2817" max="2817" width="13.375" style="2" customWidth="1"/>
    <col min="2818" max="2818" width="13.375" style="2"/>
    <col min="2819" max="2819" width="9.625" style="2" customWidth="1"/>
    <col min="2820" max="2820" width="13.375" style="2"/>
    <col min="2821" max="2821" width="12.125" style="2" customWidth="1"/>
    <col min="2822" max="2822" width="13.375" style="2"/>
    <col min="2823" max="2823" width="14.625" style="2" customWidth="1"/>
    <col min="2824" max="2825" width="13.375" style="2"/>
    <col min="2826" max="2827" width="14.625" style="2" customWidth="1"/>
    <col min="2828" max="3072" width="13.375" style="2"/>
    <col min="3073" max="3073" width="13.375" style="2" customWidth="1"/>
    <col min="3074" max="3074" width="13.375" style="2"/>
    <col min="3075" max="3075" width="9.625" style="2" customWidth="1"/>
    <col min="3076" max="3076" width="13.375" style="2"/>
    <col min="3077" max="3077" width="12.125" style="2" customWidth="1"/>
    <col min="3078" max="3078" width="13.375" style="2"/>
    <col min="3079" max="3079" width="14.625" style="2" customWidth="1"/>
    <col min="3080" max="3081" width="13.375" style="2"/>
    <col min="3082" max="3083" width="14.625" style="2" customWidth="1"/>
    <col min="3084" max="3328" width="13.375" style="2"/>
    <col min="3329" max="3329" width="13.375" style="2" customWidth="1"/>
    <col min="3330" max="3330" width="13.375" style="2"/>
    <col min="3331" max="3331" width="9.625" style="2" customWidth="1"/>
    <col min="3332" max="3332" width="13.375" style="2"/>
    <col min="3333" max="3333" width="12.125" style="2" customWidth="1"/>
    <col min="3334" max="3334" width="13.375" style="2"/>
    <col min="3335" max="3335" width="14.625" style="2" customWidth="1"/>
    <col min="3336" max="3337" width="13.375" style="2"/>
    <col min="3338" max="3339" width="14.625" style="2" customWidth="1"/>
    <col min="3340" max="3584" width="13.375" style="2"/>
    <col min="3585" max="3585" width="13.375" style="2" customWidth="1"/>
    <col min="3586" max="3586" width="13.375" style="2"/>
    <col min="3587" max="3587" width="9.625" style="2" customWidth="1"/>
    <col min="3588" max="3588" width="13.375" style="2"/>
    <col min="3589" max="3589" width="12.125" style="2" customWidth="1"/>
    <col min="3590" max="3590" width="13.375" style="2"/>
    <col min="3591" max="3591" width="14.625" style="2" customWidth="1"/>
    <col min="3592" max="3593" width="13.375" style="2"/>
    <col min="3594" max="3595" width="14.625" style="2" customWidth="1"/>
    <col min="3596" max="3840" width="13.375" style="2"/>
    <col min="3841" max="3841" width="13.375" style="2" customWidth="1"/>
    <col min="3842" max="3842" width="13.375" style="2"/>
    <col min="3843" max="3843" width="9.625" style="2" customWidth="1"/>
    <col min="3844" max="3844" width="13.375" style="2"/>
    <col min="3845" max="3845" width="12.125" style="2" customWidth="1"/>
    <col min="3846" max="3846" width="13.375" style="2"/>
    <col min="3847" max="3847" width="14.625" style="2" customWidth="1"/>
    <col min="3848" max="3849" width="13.375" style="2"/>
    <col min="3850" max="3851" width="14.625" style="2" customWidth="1"/>
    <col min="3852" max="4096" width="13.375" style="2"/>
    <col min="4097" max="4097" width="13.375" style="2" customWidth="1"/>
    <col min="4098" max="4098" width="13.375" style="2"/>
    <col min="4099" max="4099" width="9.625" style="2" customWidth="1"/>
    <col min="4100" max="4100" width="13.375" style="2"/>
    <col min="4101" max="4101" width="12.125" style="2" customWidth="1"/>
    <col min="4102" max="4102" width="13.375" style="2"/>
    <col min="4103" max="4103" width="14.625" style="2" customWidth="1"/>
    <col min="4104" max="4105" width="13.375" style="2"/>
    <col min="4106" max="4107" width="14.625" style="2" customWidth="1"/>
    <col min="4108" max="4352" width="13.375" style="2"/>
    <col min="4353" max="4353" width="13.375" style="2" customWidth="1"/>
    <col min="4354" max="4354" width="13.375" style="2"/>
    <col min="4355" max="4355" width="9.625" style="2" customWidth="1"/>
    <col min="4356" max="4356" width="13.375" style="2"/>
    <col min="4357" max="4357" width="12.125" style="2" customWidth="1"/>
    <col min="4358" max="4358" width="13.375" style="2"/>
    <col min="4359" max="4359" width="14.625" style="2" customWidth="1"/>
    <col min="4360" max="4361" width="13.375" style="2"/>
    <col min="4362" max="4363" width="14.625" style="2" customWidth="1"/>
    <col min="4364" max="4608" width="13.375" style="2"/>
    <col min="4609" max="4609" width="13.375" style="2" customWidth="1"/>
    <col min="4610" max="4610" width="13.375" style="2"/>
    <col min="4611" max="4611" width="9.625" style="2" customWidth="1"/>
    <col min="4612" max="4612" width="13.375" style="2"/>
    <col min="4613" max="4613" width="12.125" style="2" customWidth="1"/>
    <col min="4614" max="4614" width="13.375" style="2"/>
    <col min="4615" max="4615" width="14.625" style="2" customWidth="1"/>
    <col min="4616" max="4617" width="13.375" style="2"/>
    <col min="4618" max="4619" width="14.625" style="2" customWidth="1"/>
    <col min="4620" max="4864" width="13.375" style="2"/>
    <col min="4865" max="4865" width="13.375" style="2" customWidth="1"/>
    <col min="4866" max="4866" width="13.375" style="2"/>
    <col min="4867" max="4867" width="9.625" style="2" customWidth="1"/>
    <col min="4868" max="4868" width="13.375" style="2"/>
    <col min="4869" max="4869" width="12.125" style="2" customWidth="1"/>
    <col min="4870" max="4870" width="13.375" style="2"/>
    <col min="4871" max="4871" width="14.625" style="2" customWidth="1"/>
    <col min="4872" max="4873" width="13.375" style="2"/>
    <col min="4874" max="4875" width="14.625" style="2" customWidth="1"/>
    <col min="4876" max="5120" width="13.375" style="2"/>
    <col min="5121" max="5121" width="13.375" style="2" customWidth="1"/>
    <col min="5122" max="5122" width="13.375" style="2"/>
    <col min="5123" max="5123" width="9.625" style="2" customWidth="1"/>
    <col min="5124" max="5124" width="13.375" style="2"/>
    <col min="5125" max="5125" width="12.125" style="2" customWidth="1"/>
    <col min="5126" max="5126" width="13.375" style="2"/>
    <col min="5127" max="5127" width="14.625" style="2" customWidth="1"/>
    <col min="5128" max="5129" width="13.375" style="2"/>
    <col min="5130" max="5131" width="14.625" style="2" customWidth="1"/>
    <col min="5132" max="5376" width="13.375" style="2"/>
    <col min="5377" max="5377" width="13.375" style="2" customWidth="1"/>
    <col min="5378" max="5378" width="13.375" style="2"/>
    <col min="5379" max="5379" width="9.625" style="2" customWidth="1"/>
    <col min="5380" max="5380" width="13.375" style="2"/>
    <col min="5381" max="5381" width="12.125" style="2" customWidth="1"/>
    <col min="5382" max="5382" width="13.375" style="2"/>
    <col min="5383" max="5383" width="14.625" style="2" customWidth="1"/>
    <col min="5384" max="5385" width="13.375" style="2"/>
    <col min="5386" max="5387" width="14.625" style="2" customWidth="1"/>
    <col min="5388" max="5632" width="13.375" style="2"/>
    <col min="5633" max="5633" width="13.375" style="2" customWidth="1"/>
    <col min="5634" max="5634" width="13.375" style="2"/>
    <col min="5635" max="5635" width="9.625" style="2" customWidth="1"/>
    <col min="5636" max="5636" width="13.375" style="2"/>
    <col min="5637" max="5637" width="12.125" style="2" customWidth="1"/>
    <col min="5638" max="5638" width="13.375" style="2"/>
    <col min="5639" max="5639" width="14.625" style="2" customWidth="1"/>
    <col min="5640" max="5641" width="13.375" style="2"/>
    <col min="5642" max="5643" width="14.625" style="2" customWidth="1"/>
    <col min="5644" max="5888" width="13.375" style="2"/>
    <col min="5889" max="5889" width="13.375" style="2" customWidth="1"/>
    <col min="5890" max="5890" width="13.375" style="2"/>
    <col min="5891" max="5891" width="9.625" style="2" customWidth="1"/>
    <col min="5892" max="5892" width="13.375" style="2"/>
    <col min="5893" max="5893" width="12.125" style="2" customWidth="1"/>
    <col min="5894" max="5894" width="13.375" style="2"/>
    <col min="5895" max="5895" width="14.625" style="2" customWidth="1"/>
    <col min="5896" max="5897" width="13.375" style="2"/>
    <col min="5898" max="5899" width="14.625" style="2" customWidth="1"/>
    <col min="5900" max="6144" width="13.375" style="2"/>
    <col min="6145" max="6145" width="13.375" style="2" customWidth="1"/>
    <col min="6146" max="6146" width="13.375" style="2"/>
    <col min="6147" max="6147" width="9.625" style="2" customWidth="1"/>
    <col min="6148" max="6148" width="13.375" style="2"/>
    <col min="6149" max="6149" width="12.125" style="2" customWidth="1"/>
    <col min="6150" max="6150" width="13.375" style="2"/>
    <col min="6151" max="6151" width="14.625" style="2" customWidth="1"/>
    <col min="6152" max="6153" width="13.375" style="2"/>
    <col min="6154" max="6155" width="14.625" style="2" customWidth="1"/>
    <col min="6156" max="6400" width="13.375" style="2"/>
    <col min="6401" max="6401" width="13.375" style="2" customWidth="1"/>
    <col min="6402" max="6402" width="13.375" style="2"/>
    <col min="6403" max="6403" width="9.625" style="2" customWidth="1"/>
    <col min="6404" max="6404" width="13.375" style="2"/>
    <col min="6405" max="6405" width="12.125" style="2" customWidth="1"/>
    <col min="6406" max="6406" width="13.375" style="2"/>
    <col min="6407" max="6407" width="14.625" style="2" customWidth="1"/>
    <col min="6408" max="6409" width="13.375" style="2"/>
    <col min="6410" max="6411" width="14.625" style="2" customWidth="1"/>
    <col min="6412" max="6656" width="13.375" style="2"/>
    <col min="6657" max="6657" width="13.375" style="2" customWidth="1"/>
    <col min="6658" max="6658" width="13.375" style="2"/>
    <col min="6659" max="6659" width="9.625" style="2" customWidth="1"/>
    <col min="6660" max="6660" width="13.375" style="2"/>
    <col min="6661" max="6661" width="12.125" style="2" customWidth="1"/>
    <col min="6662" max="6662" width="13.375" style="2"/>
    <col min="6663" max="6663" width="14.625" style="2" customWidth="1"/>
    <col min="6664" max="6665" width="13.375" style="2"/>
    <col min="6666" max="6667" width="14.625" style="2" customWidth="1"/>
    <col min="6668" max="6912" width="13.375" style="2"/>
    <col min="6913" max="6913" width="13.375" style="2" customWidth="1"/>
    <col min="6914" max="6914" width="13.375" style="2"/>
    <col min="6915" max="6915" width="9.625" style="2" customWidth="1"/>
    <col min="6916" max="6916" width="13.375" style="2"/>
    <col min="6917" max="6917" width="12.125" style="2" customWidth="1"/>
    <col min="6918" max="6918" width="13.375" style="2"/>
    <col min="6919" max="6919" width="14.625" style="2" customWidth="1"/>
    <col min="6920" max="6921" width="13.375" style="2"/>
    <col min="6922" max="6923" width="14.625" style="2" customWidth="1"/>
    <col min="6924" max="7168" width="13.375" style="2"/>
    <col min="7169" max="7169" width="13.375" style="2" customWidth="1"/>
    <col min="7170" max="7170" width="13.375" style="2"/>
    <col min="7171" max="7171" width="9.625" style="2" customWidth="1"/>
    <col min="7172" max="7172" width="13.375" style="2"/>
    <col min="7173" max="7173" width="12.125" style="2" customWidth="1"/>
    <col min="7174" max="7174" width="13.375" style="2"/>
    <col min="7175" max="7175" width="14.625" style="2" customWidth="1"/>
    <col min="7176" max="7177" width="13.375" style="2"/>
    <col min="7178" max="7179" width="14.625" style="2" customWidth="1"/>
    <col min="7180" max="7424" width="13.375" style="2"/>
    <col min="7425" max="7425" width="13.375" style="2" customWidth="1"/>
    <col min="7426" max="7426" width="13.375" style="2"/>
    <col min="7427" max="7427" width="9.625" style="2" customWidth="1"/>
    <col min="7428" max="7428" width="13.375" style="2"/>
    <col min="7429" max="7429" width="12.125" style="2" customWidth="1"/>
    <col min="7430" max="7430" width="13.375" style="2"/>
    <col min="7431" max="7431" width="14.625" style="2" customWidth="1"/>
    <col min="7432" max="7433" width="13.375" style="2"/>
    <col min="7434" max="7435" width="14.625" style="2" customWidth="1"/>
    <col min="7436" max="7680" width="13.375" style="2"/>
    <col min="7681" max="7681" width="13.375" style="2" customWidth="1"/>
    <col min="7682" max="7682" width="13.375" style="2"/>
    <col min="7683" max="7683" width="9.625" style="2" customWidth="1"/>
    <col min="7684" max="7684" width="13.375" style="2"/>
    <col min="7685" max="7685" width="12.125" style="2" customWidth="1"/>
    <col min="7686" max="7686" width="13.375" style="2"/>
    <col min="7687" max="7687" width="14.625" style="2" customWidth="1"/>
    <col min="7688" max="7689" width="13.375" style="2"/>
    <col min="7690" max="7691" width="14.625" style="2" customWidth="1"/>
    <col min="7692" max="7936" width="13.375" style="2"/>
    <col min="7937" max="7937" width="13.375" style="2" customWidth="1"/>
    <col min="7938" max="7938" width="13.375" style="2"/>
    <col min="7939" max="7939" width="9.625" style="2" customWidth="1"/>
    <col min="7940" max="7940" width="13.375" style="2"/>
    <col min="7941" max="7941" width="12.125" style="2" customWidth="1"/>
    <col min="7942" max="7942" width="13.375" style="2"/>
    <col min="7943" max="7943" width="14.625" style="2" customWidth="1"/>
    <col min="7944" max="7945" width="13.375" style="2"/>
    <col min="7946" max="7947" width="14.625" style="2" customWidth="1"/>
    <col min="7948" max="8192" width="13.375" style="2"/>
    <col min="8193" max="8193" width="13.375" style="2" customWidth="1"/>
    <col min="8194" max="8194" width="13.375" style="2"/>
    <col min="8195" max="8195" width="9.625" style="2" customWidth="1"/>
    <col min="8196" max="8196" width="13.375" style="2"/>
    <col min="8197" max="8197" width="12.125" style="2" customWidth="1"/>
    <col min="8198" max="8198" width="13.375" style="2"/>
    <col min="8199" max="8199" width="14.625" style="2" customWidth="1"/>
    <col min="8200" max="8201" width="13.375" style="2"/>
    <col min="8202" max="8203" width="14.625" style="2" customWidth="1"/>
    <col min="8204" max="8448" width="13.375" style="2"/>
    <col min="8449" max="8449" width="13.375" style="2" customWidth="1"/>
    <col min="8450" max="8450" width="13.375" style="2"/>
    <col min="8451" max="8451" width="9.625" style="2" customWidth="1"/>
    <col min="8452" max="8452" width="13.375" style="2"/>
    <col min="8453" max="8453" width="12.125" style="2" customWidth="1"/>
    <col min="8454" max="8454" width="13.375" style="2"/>
    <col min="8455" max="8455" width="14.625" style="2" customWidth="1"/>
    <col min="8456" max="8457" width="13.375" style="2"/>
    <col min="8458" max="8459" width="14.625" style="2" customWidth="1"/>
    <col min="8460" max="8704" width="13.375" style="2"/>
    <col min="8705" max="8705" width="13.375" style="2" customWidth="1"/>
    <col min="8706" max="8706" width="13.375" style="2"/>
    <col min="8707" max="8707" width="9.625" style="2" customWidth="1"/>
    <col min="8708" max="8708" width="13.375" style="2"/>
    <col min="8709" max="8709" width="12.125" style="2" customWidth="1"/>
    <col min="8710" max="8710" width="13.375" style="2"/>
    <col min="8711" max="8711" width="14.625" style="2" customWidth="1"/>
    <col min="8712" max="8713" width="13.375" style="2"/>
    <col min="8714" max="8715" width="14.625" style="2" customWidth="1"/>
    <col min="8716" max="8960" width="13.375" style="2"/>
    <col min="8961" max="8961" width="13.375" style="2" customWidth="1"/>
    <col min="8962" max="8962" width="13.375" style="2"/>
    <col min="8963" max="8963" width="9.625" style="2" customWidth="1"/>
    <col min="8964" max="8964" width="13.375" style="2"/>
    <col min="8965" max="8965" width="12.125" style="2" customWidth="1"/>
    <col min="8966" max="8966" width="13.375" style="2"/>
    <col min="8967" max="8967" width="14.625" style="2" customWidth="1"/>
    <col min="8968" max="8969" width="13.375" style="2"/>
    <col min="8970" max="8971" width="14.625" style="2" customWidth="1"/>
    <col min="8972" max="9216" width="13.375" style="2"/>
    <col min="9217" max="9217" width="13.375" style="2" customWidth="1"/>
    <col min="9218" max="9218" width="13.375" style="2"/>
    <col min="9219" max="9219" width="9.625" style="2" customWidth="1"/>
    <col min="9220" max="9220" width="13.375" style="2"/>
    <col min="9221" max="9221" width="12.125" style="2" customWidth="1"/>
    <col min="9222" max="9222" width="13.375" style="2"/>
    <col min="9223" max="9223" width="14.625" style="2" customWidth="1"/>
    <col min="9224" max="9225" width="13.375" style="2"/>
    <col min="9226" max="9227" width="14.625" style="2" customWidth="1"/>
    <col min="9228" max="9472" width="13.375" style="2"/>
    <col min="9473" max="9473" width="13.375" style="2" customWidth="1"/>
    <col min="9474" max="9474" width="13.375" style="2"/>
    <col min="9475" max="9475" width="9.625" style="2" customWidth="1"/>
    <col min="9476" max="9476" width="13.375" style="2"/>
    <col min="9477" max="9477" width="12.125" style="2" customWidth="1"/>
    <col min="9478" max="9478" width="13.375" style="2"/>
    <col min="9479" max="9479" width="14.625" style="2" customWidth="1"/>
    <col min="9480" max="9481" width="13.375" style="2"/>
    <col min="9482" max="9483" width="14.625" style="2" customWidth="1"/>
    <col min="9484" max="9728" width="13.375" style="2"/>
    <col min="9729" max="9729" width="13.375" style="2" customWidth="1"/>
    <col min="9730" max="9730" width="13.375" style="2"/>
    <col min="9731" max="9731" width="9.625" style="2" customWidth="1"/>
    <col min="9732" max="9732" width="13.375" style="2"/>
    <col min="9733" max="9733" width="12.125" style="2" customWidth="1"/>
    <col min="9734" max="9734" width="13.375" style="2"/>
    <col min="9735" max="9735" width="14.625" style="2" customWidth="1"/>
    <col min="9736" max="9737" width="13.375" style="2"/>
    <col min="9738" max="9739" width="14.625" style="2" customWidth="1"/>
    <col min="9740" max="9984" width="13.375" style="2"/>
    <col min="9985" max="9985" width="13.375" style="2" customWidth="1"/>
    <col min="9986" max="9986" width="13.375" style="2"/>
    <col min="9987" max="9987" width="9.625" style="2" customWidth="1"/>
    <col min="9988" max="9988" width="13.375" style="2"/>
    <col min="9989" max="9989" width="12.125" style="2" customWidth="1"/>
    <col min="9990" max="9990" width="13.375" style="2"/>
    <col min="9991" max="9991" width="14.625" style="2" customWidth="1"/>
    <col min="9992" max="9993" width="13.375" style="2"/>
    <col min="9994" max="9995" width="14.625" style="2" customWidth="1"/>
    <col min="9996" max="10240" width="13.375" style="2"/>
    <col min="10241" max="10241" width="13.375" style="2" customWidth="1"/>
    <col min="10242" max="10242" width="13.375" style="2"/>
    <col min="10243" max="10243" width="9.625" style="2" customWidth="1"/>
    <col min="10244" max="10244" width="13.375" style="2"/>
    <col min="10245" max="10245" width="12.125" style="2" customWidth="1"/>
    <col min="10246" max="10246" width="13.375" style="2"/>
    <col min="10247" max="10247" width="14.625" style="2" customWidth="1"/>
    <col min="10248" max="10249" width="13.375" style="2"/>
    <col min="10250" max="10251" width="14.625" style="2" customWidth="1"/>
    <col min="10252" max="10496" width="13.375" style="2"/>
    <col min="10497" max="10497" width="13.375" style="2" customWidth="1"/>
    <col min="10498" max="10498" width="13.375" style="2"/>
    <col min="10499" max="10499" width="9.625" style="2" customWidth="1"/>
    <col min="10500" max="10500" width="13.375" style="2"/>
    <col min="10501" max="10501" width="12.125" style="2" customWidth="1"/>
    <col min="10502" max="10502" width="13.375" style="2"/>
    <col min="10503" max="10503" width="14.625" style="2" customWidth="1"/>
    <col min="10504" max="10505" width="13.375" style="2"/>
    <col min="10506" max="10507" width="14.625" style="2" customWidth="1"/>
    <col min="10508" max="10752" width="13.375" style="2"/>
    <col min="10753" max="10753" width="13.375" style="2" customWidth="1"/>
    <col min="10754" max="10754" width="13.375" style="2"/>
    <col min="10755" max="10755" width="9.625" style="2" customWidth="1"/>
    <col min="10756" max="10756" width="13.375" style="2"/>
    <col min="10757" max="10757" width="12.125" style="2" customWidth="1"/>
    <col min="10758" max="10758" width="13.375" style="2"/>
    <col min="10759" max="10759" width="14.625" style="2" customWidth="1"/>
    <col min="10760" max="10761" width="13.375" style="2"/>
    <col min="10762" max="10763" width="14.625" style="2" customWidth="1"/>
    <col min="10764" max="11008" width="13.375" style="2"/>
    <col min="11009" max="11009" width="13.375" style="2" customWidth="1"/>
    <col min="11010" max="11010" width="13.375" style="2"/>
    <col min="11011" max="11011" width="9.625" style="2" customWidth="1"/>
    <col min="11012" max="11012" width="13.375" style="2"/>
    <col min="11013" max="11013" width="12.125" style="2" customWidth="1"/>
    <col min="11014" max="11014" width="13.375" style="2"/>
    <col min="11015" max="11015" width="14.625" style="2" customWidth="1"/>
    <col min="11016" max="11017" width="13.375" style="2"/>
    <col min="11018" max="11019" width="14.625" style="2" customWidth="1"/>
    <col min="11020" max="11264" width="13.375" style="2"/>
    <col min="11265" max="11265" width="13.375" style="2" customWidth="1"/>
    <col min="11266" max="11266" width="13.375" style="2"/>
    <col min="11267" max="11267" width="9.625" style="2" customWidth="1"/>
    <col min="11268" max="11268" width="13.375" style="2"/>
    <col min="11269" max="11269" width="12.125" style="2" customWidth="1"/>
    <col min="11270" max="11270" width="13.375" style="2"/>
    <col min="11271" max="11271" width="14.625" style="2" customWidth="1"/>
    <col min="11272" max="11273" width="13.375" style="2"/>
    <col min="11274" max="11275" width="14.625" style="2" customWidth="1"/>
    <col min="11276" max="11520" width="13.375" style="2"/>
    <col min="11521" max="11521" width="13.375" style="2" customWidth="1"/>
    <col min="11522" max="11522" width="13.375" style="2"/>
    <col min="11523" max="11523" width="9.625" style="2" customWidth="1"/>
    <col min="11524" max="11524" width="13.375" style="2"/>
    <col min="11525" max="11525" width="12.125" style="2" customWidth="1"/>
    <col min="11526" max="11526" width="13.375" style="2"/>
    <col min="11527" max="11527" width="14.625" style="2" customWidth="1"/>
    <col min="11528" max="11529" width="13.375" style="2"/>
    <col min="11530" max="11531" width="14.625" style="2" customWidth="1"/>
    <col min="11532" max="11776" width="13.375" style="2"/>
    <col min="11777" max="11777" width="13.375" style="2" customWidth="1"/>
    <col min="11778" max="11778" width="13.375" style="2"/>
    <col min="11779" max="11779" width="9.625" style="2" customWidth="1"/>
    <col min="11780" max="11780" width="13.375" style="2"/>
    <col min="11781" max="11781" width="12.125" style="2" customWidth="1"/>
    <col min="11782" max="11782" width="13.375" style="2"/>
    <col min="11783" max="11783" width="14.625" style="2" customWidth="1"/>
    <col min="11784" max="11785" width="13.375" style="2"/>
    <col min="11786" max="11787" width="14.625" style="2" customWidth="1"/>
    <col min="11788" max="12032" width="13.375" style="2"/>
    <col min="12033" max="12033" width="13.375" style="2" customWidth="1"/>
    <col min="12034" max="12034" width="13.375" style="2"/>
    <col min="12035" max="12035" width="9.625" style="2" customWidth="1"/>
    <col min="12036" max="12036" width="13.375" style="2"/>
    <col min="12037" max="12037" width="12.125" style="2" customWidth="1"/>
    <col min="12038" max="12038" width="13.375" style="2"/>
    <col min="12039" max="12039" width="14.625" style="2" customWidth="1"/>
    <col min="12040" max="12041" width="13.375" style="2"/>
    <col min="12042" max="12043" width="14.625" style="2" customWidth="1"/>
    <col min="12044" max="12288" width="13.375" style="2"/>
    <col min="12289" max="12289" width="13.375" style="2" customWidth="1"/>
    <col min="12290" max="12290" width="13.375" style="2"/>
    <col min="12291" max="12291" width="9.625" style="2" customWidth="1"/>
    <col min="12292" max="12292" width="13.375" style="2"/>
    <col min="12293" max="12293" width="12.125" style="2" customWidth="1"/>
    <col min="12294" max="12294" width="13.375" style="2"/>
    <col min="12295" max="12295" width="14.625" style="2" customWidth="1"/>
    <col min="12296" max="12297" width="13.375" style="2"/>
    <col min="12298" max="12299" width="14.625" style="2" customWidth="1"/>
    <col min="12300" max="12544" width="13.375" style="2"/>
    <col min="12545" max="12545" width="13.375" style="2" customWidth="1"/>
    <col min="12546" max="12546" width="13.375" style="2"/>
    <col min="12547" max="12547" width="9.625" style="2" customWidth="1"/>
    <col min="12548" max="12548" width="13.375" style="2"/>
    <col min="12549" max="12549" width="12.125" style="2" customWidth="1"/>
    <col min="12550" max="12550" width="13.375" style="2"/>
    <col min="12551" max="12551" width="14.625" style="2" customWidth="1"/>
    <col min="12552" max="12553" width="13.375" style="2"/>
    <col min="12554" max="12555" width="14.625" style="2" customWidth="1"/>
    <col min="12556" max="12800" width="13.375" style="2"/>
    <col min="12801" max="12801" width="13.375" style="2" customWidth="1"/>
    <col min="12802" max="12802" width="13.375" style="2"/>
    <col min="12803" max="12803" width="9.625" style="2" customWidth="1"/>
    <col min="12804" max="12804" width="13.375" style="2"/>
    <col min="12805" max="12805" width="12.125" style="2" customWidth="1"/>
    <col min="12806" max="12806" width="13.375" style="2"/>
    <col min="12807" max="12807" width="14.625" style="2" customWidth="1"/>
    <col min="12808" max="12809" width="13.375" style="2"/>
    <col min="12810" max="12811" width="14.625" style="2" customWidth="1"/>
    <col min="12812" max="13056" width="13.375" style="2"/>
    <col min="13057" max="13057" width="13.375" style="2" customWidth="1"/>
    <col min="13058" max="13058" width="13.375" style="2"/>
    <col min="13059" max="13059" width="9.625" style="2" customWidth="1"/>
    <col min="13060" max="13060" width="13.375" style="2"/>
    <col min="13061" max="13061" width="12.125" style="2" customWidth="1"/>
    <col min="13062" max="13062" width="13.375" style="2"/>
    <col min="13063" max="13063" width="14.625" style="2" customWidth="1"/>
    <col min="13064" max="13065" width="13.375" style="2"/>
    <col min="13066" max="13067" width="14.625" style="2" customWidth="1"/>
    <col min="13068" max="13312" width="13.375" style="2"/>
    <col min="13313" max="13313" width="13.375" style="2" customWidth="1"/>
    <col min="13314" max="13314" width="13.375" style="2"/>
    <col min="13315" max="13315" width="9.625" style="2" customWidth="1"/>
    <col min="13316" max="13316" width="13.375" style="2"/>
    <col min="13317" max="13317" width="12.125" style="2" customWidth="1"/>
    <col min="13318" max="13318" width="13.375" style="2"/>
    <col min="13319" max="13319" width="14.625" style="2" customWidth="1"/>
    <col min="13320" max="13321" width="13.375" style="2"/>
    <col min="13322" max="13323" width="14.625" style="2" customWidth="1"/>
    <col min="13324" max="13568" width="13.375" style="2"/>
    <col min="13569" max="13569" width="13.375" style="2" customWidth="1"/>
    <col min="13570" max="13570" width="13.375" style="2"/>
    <col min="13571" max="13571" width="9.625" style="2" customWidth="1"/>
    <col min="13572" max="13572" width="13.375" style="2"/>
    <col min="13573" max="13573" width="12.125" style="2" customWidth="1"/>
    <col min="13574" max="13574" width="13.375" style="2"/>
    <col min="13575" max="13575" width="14.625" style="2" customWidth="1"/>
    <col min="13576" max="13577" width="13.375" style="2"/>
    <col min="13578" max="13579" width="14.625" style="2" customWidth="1"/>
    <col min="13580" max="13824" width="13.375" style="2"/>
    <col min="13825" max="13825" width="13.375" style="2" customWidth="1"/>
    <col min="13826" max="13826" width="13.375" style="2"/>
    <col min="13827" max="13827" width="9.625" style="2" customWidth="1"/>
    <col min="13828" max="13828" width="13.375" style="2"/>
    <col min="13829" max="13829" width="12.125" style="2" customWidth="1"/>
    <col min="13830" max="13830" width="13.375" style="2"/>
    <col min="13831" max="13831" width="14.625" style="2" customWidth="1"/>
    <col min="13832" max="13833" width="13.375" style="2"/>
    <col min="13834" max="13835" width="14.625" style="2" customWidth="1"/>
    <col min="13836" max="14080" width="13.375" style="2"/>
    <col min="14081" max="14081" width="13.375" style="2" customWidth="1"/>
    <col min="14082" max="14082" width="13.375" style="2"/>
    <col min="14083" max="14083" width="9.625" style="2" customWidth="1"/>
    <col min="14084" max="14084" width="13.375" style="2"/>
    <col min="14085" max="14085" width="12.125" style="2" customWidth="1"/>
    <col min="14086" max="14086" width="13.375" style="2"/>
    <col min="14087" max="14087" width="14.625" style="2" customWidth="1"/>
    <col min="14088" max="14089" width="13.375" style="2"/>
    <col min="14090" max="14091" width="14.625" style="2" customWidth="1"/>
    <col min="14092" max="14336" width="13.375" style="2"/>
    <col min="14337" max="14337" width="13.375" style="2" customWidth="1"/>
    <col min="14338" max="14338" width="13.375" style="2"/>
    <col min="14339" max="14339" width="9.625" style="2" customWidth="1"/>
    <col min="14340" max="14340" width="13.375" style="2"/>
    <col min="14341" max="14341" width="12.125" style="2" customWidth="1"/>
    <col min="14342" max="14342" width="13.375" style="2"/>
    <col min="14343" max="14343" width="14.625" style="2" customWidth="1"/>
    <col min="14344" max="14345" width="13.375" style="2"/>
    <col min="14346" max="14347" width="14.625" style="2" customWidth="1"/>
    <col min="14348" max="14592" width="13.375" style="2"/>
    <col min="14593" max="14593" width="13.375" style="2" customWidth="1"/>
    <col min="14594" max="14594" width="13.375" style="2"/>
    <col min="14595" max="14595" width="9.625" style="2" customWidth="1"/>
    <col min="14596" max="14596" width="13.375" style="2"/>
    <col min="14597" max="14597" width="12.125" style="2" customWidth="1"/>
    <col min="14598" max="14598" width="13.375" style="2"/>
    <col min="14599" max="14599" width="14.625" style="2" customWidth="1"/>
    <col min="14600" max="14601" width="13.375" style="2"/>
    <col min="14602" max="14603" width="14.625" style="2" customWidth="1"/>
    <col min="14604" max="14848" width="13.375" style="2"/>
    <col min="14849" max="14849" width="13.375" style="2" customWidth="1"/>
    <col min="14850" max="14850" width="13.375" style="2"/>
    <col min="14851" max="14851" width="9.625" style="2" customWidth="1"/>
    <col min="14852" max="14852" width="13.375" style="2"/>
    <col min="14853" max="14853" width="12.125" style="2" customWidth="1"/>
    <col min="14854" max="14854" width="13.375" style="2"/>
    <col min="14855" max="14855" width="14.625" style="2" customWidth="1"/>
    <col min="14856" max="14857" width="13.375" style="2"/>
    <col min="14858" max="14859" width="14.625" style="2" customWidth="1"/>
    <col min="14860" max="15104" width="13.375" style="2"/>
    <col min="15105" max="15105" width="13.375" style="2" customWidth="1"/>
    <col min="15106" max="15106" width="13.375" style="2"/>
    <col min="15107" max="15107" width="9.625" style="2" customWidth="1"/>
    <col min="15108" max="15108" width="13.375" style="2"/>
    <col min="15109" max="15109" width="12.125" style="2" customWidth="1"/>
    <col min="15110" max="15110" width="13.375" style="2"/>
    <col min="15111" max="15111" width="14.625" style="2" customWidth="1"/>
    <col min="15112" max="15113" width="13.375" style="2"/>
    <col min="15114" max="15115" width="14.625" style="2" customWidth="1"/>
    <col min="15116" max="15360" width="13.375" style="2"/>
    <col min="15361" max="15361" width="13.375" style="2" customWidth="1"/>
    <col min="15362" max="15362" width="13.375" style="2"/>
    <col min="15363" max="15363" width="9.625" style="2" customWidth="1"/>
    <col min="15364" max="15364" width="13.375" style="2"/>
    <col min="15365" max="15365" width="12.125" style="2" customWidth="1"/>
    <col min="15366" max="15366" width="13.375" style="2"/>
    <col min="15367" max="15367" width="14.625" style="2" customWidth="1"/>
    <col min="15368" max="15369" width="13.375" style="2"/>
    <col min="15370" max="15371" width="14.625" style="2" customWidth="1"/>
    <col min="15372" max="15616" width="13.375" style="2"/>
    <col min="15617" max="15617" width="13.375" style="2" customWidth="1"/>
    <col min="15618" max="15618" width="13.375" style="2"/>
    <col min="15619" max="15619" width="9.625" style="2" customWidth="1"/>
    <col min="15620" max="15620" width="13.375" style="2"/>
    <col min="15621" max="15621" width="12.125" style="2" customWidth="1"/>
    <col min="15622" max="15622" width="13.375" style="2"/>
    <col min="15623" max="15623" width="14.625" style="2" customWidth="1"/>
    <col min="15624" max="15625" width="13.375" style="2"/>
    <col min="15626" max="15627" width="14.625" style="2" customWidth="1"/>
    <col min="15628" max="15872" width="13.375" style="2"/>
    <col min="15873" max="15873" width="13.375" style="2" customWidth="1"/>
    <col min="15874" max="15874" width="13.375" style="2"/>
    <col min="15875" max="15875" width="9.625" style="2" customWidth="1"/>
    <col min="15876" max="15876" width="13.375" style="2"/>
    <col min="15877" max="15877" width="12.125" style="2" customWidth="1"/>
    <col min="15878" max="15878" width="13.375" style="2"/>
    <col min="15879" max="15879" width="14.625" style="2" customWidth="1"/>
    <col min="15880" max="15881" width="13.375" style="2"/>
    <col min="15882" max="15883" width="14.625" style="2" customWidth="1"/>
    <col min="15884" max="16128" width="13.375" style="2"/>
    <col min="16129" max="16129" width="13.375" style="2" customWidth="1"/>
    <col min="16130" max="16130" width="13.375" style="2"/>
    <col min="16131" max="16131" width="9.625" style="2" customWidth="1"/>
    <col min="16132" max="16132" width="13.375" style="2"/>
    <col min="16133" max="16133" width="12.125" style="2" customWidth="1"/>
    <col min="16134" max="16134" width="13.375" style="2"/>
    <col min="16135" max="16135" width="14.625" style="2" customWidth="1"/>
    <col min="16136" max="16137" width="13.375" style="2"/>
    <col min="16138" max="16139" width="14.625" style="2" customWidth="1"/>
    <col min="16140" max="16384" width="13.375" style="2"/>
  </cols>
  <sheetData>
    <row r="1" spans="1:12" x14ac:dyDescent="0.2">
      <c r="A1" s="1"/>
    </row>
    <row r="6" spans="1:12" x14ac:dyDescent="0.2">
      <c r="F6" s="3" t="s">
        <v>629</v>
      </c>
    </row>
    <row r="7" spans="1:12" ht="18" thickBot="1" x14ac:dyDescent="0.25">
      <c r="B7" s="5"/>
      <c r="C7" s="5"/>
      <c r="D7" s="5"/>
      <c r="E7" s="5"/>
      <c r="F7" s="5"/>
      <c r="G7" s="5"/>
      <c r="H7" s="5"/>
      <c r="I7" s="5"/>
      <c r="J7" s="5"/>
      <c r="K7" s="44" t="s">
        <v>630</v>
      </c>
    </row>
    <row r="8" spans="1:12" x14ac:dyDescent="0.2">
      <c r="E8" s="6"/>
      <c r="F8" s="7"/>
      <c r="G8" s="7"/>
      <c r="H8" s="7"/>
      <c r="I8" s="7"/>
      <c r="J8" s="7"/>
      <c r="K8" s="7"/>
    </row>
    <row r="9" spans="1:12" x14ac:dyDescent="0.2">
      <c r="B9" s="1" t="s">
        <v>631</v>
      </c>
      <c r="E9" s="8" t="s">
        <v>632</v>
      </c>
      <c r="F9" s="6"/>
      <c r="G9" s="6"/>
      <c r="H9" s="6"/>
      <c r="I9" s="6"/>
      <c r="J9" s="6"/>
      <c r="K9" s="6"/>
      <c r="L9" s="4"/>
    </row>
    <row r="10" spans="1:12" x14ac:dyDescent="0.2">
      <c r="B10" s="7"/>
      <c r="C10" s="7"/>
      <c r="D10" s="7"/>
      <c r="E10" s="11"/>
      <c r="F10" s="32" t="s">
        <v>633</v>
      </c>
      <c r="G10" s="32" t="s">
        <v>634</v>
      </c>
      <c r="H10" s="32" t="s">
        <v>635</v>
      </c>
      <c r="I10" s="32" t="s">
        <v>636</v>
      </c>
      <c r="J10" s="32" t="s">
        <v>637</v>
      </c>
      <c r="K10" s="32" t="s">
        <v>638</v>
      </c>
      <c r="L10" s="4"/>
    </row>
    <row r="11" spans="1:12" x14ac:dyDescent="0.2">
      <c r="E11" s="6"/>
    </row>
    <row r="12" spans="1:12" x14ac:dyDescent="0.2">
      <c r="B12" s="1" t="s">
        <v>639</v>
      </c>
      <c r="E12" s="14">
        <f>SUM(F12:K12)</f>
        <v>37740</v>
      </c>
      <c r="F12" s="15">
        <v>6181</v>
      </c>
      <c r="G12" s="15">
        <v>8267</v>
      </c>
      <c r="H12" s="15">
        <v>6774</v>
      </c>
      <c r="I12" s="15">
        <v>7256</v>
      </c>
      <c r="J12" s="15">
        <v>5318</v>
      </c>
      <c r="K12" s="15">
        <v>3944</v>
      </c>
    </row>
    <row r="13" spans="1:12" x14ac:dyDescent="0.2">
      <c r="B13" s="1" t="s">
        <v>640</v>
      </c>
      <c r="E13" s="14">
        <f>SUM(F13:K13)</f>
        <v>38826</v>
      </c>
      <c r="F13" s="15">
        <v>6655</v>
      </c>
      <c r="G13" s="15">
        <v>8480</v>
      </c>
      <c r="H13" s="15">
        <v>6915</v>
      </c>
      <c r="I13" s="15">
        <v>7505</v>
      </c>
      <c r="J13" s="15">
        <v>5285</v>
      </c>
      <c r="K13" s="15">
        <v>3986</v>
      </c>
    </row>
    <row r="14" spans="1:12" x14ac:dyDescent="0.2">
      <c r="B14" s="1" t="s">
        <v>641</v>
      </c>
      <c r="E14" s="14">
        <f>SUM(F14:K14)</f>
        <v>39980</v>
      </c>
      <c r="F14" s="15">
        <v>7026</v>
      </c>
      <c r="G14" s="15">
        <v>8769</v>
      </c>
      <c r="H14" s="15">
        <v>7054</v>
      </c>
      <c r="I14" s="15">
        <v>7759</v>
      </c>
      <c r="J14" s="15">
        <v>5355</v>
      </c>
      <c r="K14" s="15">
        <v>4017</v>
      </c>
    </row>
    <row r="15" spans="1:12" x14ac:dyDescent="0.2">
      <c r="B15" s="1" t="s">
        <v>642</v>
      </c>
      <c r="E15" s="14">
        <f>SUM(F15:K15)</f>
        <v>41444</v>
      </c>
      <c r="F15" s="15">
        <v>7519</v>
      </c>
      <c r="G15" s="15">
        <v>9024</v>
      </c>
      <c r="H15" s="15">
        <v>7219</v>
      </c>
      <c r="I15" s="15">
        <v>8081</v>
      </c>
      <c r="J15" s="15">
        <v>5455</v>
      </c>
      <c r="K15" s="15">
        <v>4146</v>
      </c>
    </row>
    <row r="16" spans="1:12" x14ac:dyDescent="0.2">
      <c r="E16" s="6"/>
    </row>
    <row r="17" spans="2:11" x14ac:dyDescent="0.2">
      <c r="B17" s="1" t="s">
        <v>643</v>
      </c>
      <c r="E17" s="14">
        <f>SUM(F17:K17)</f>
        <v>42360</v>
      </c>
      <c r="F17" s="15">
        <v>7927</v>
      </c>
      <c r="G17" s="15">
        <v>9173</v>
      </c>
      <c r="H17" s="15">
        <v>7342</v>
      </c>
      <c r="I17" s="15">
        <v>8349</v>
      </c>
      <c r="J17" s="15">
        <v>5451</v>
      </c>
      <c r="K17" s="15">
        <v>4118</v>
      </c>
    </row>
    <row r="18" spans="2:11" x14ac:dyDescent="0.2">
      <c r="B18" s="1" t="s">
        <v>644</v>
      </c>
      <c r="E18" s="14">
        <f>SUM(F18:K18)</f>
        <v>43323</v>
      </c>
      <c r="F18" s="15">
        <v>8259</v>
      </c>
      <c r="G18" s="15">
        <v>9308</v>
      </c>
      <c r="H18" s="15">
        <v>7534</v>
      </c>
      <c r="I18" s="15">
        <v>8628</v>
      </c>
      <c r="J18" s="15">
        <v>5481</v>
      </c>
      <c r="K18" s="15">
        <v>4113</v>
      </c>
    </row>
    <row r="19" spans="2:11" x14ac:dyDescent="0.2">
      <c r="B19" s="1" t="s">
        <v>645</v>
      </c>
      <c r="E19" s="14">
        <f>SUM(F19:K19)</f>
        <v>42614</v>
      </c>
      <c r="F19" s="15">
        <v>8261</v>
      </c>
      <c r="G19" s="15">
        <v>9143</v>
      </c>
      <c r="H19" s="15">
        <v>7410</v>
      </c>
      <c r="I19" s="15">
        <v>8459</v>
      </c>
      <c r="J19" s="15">
        <v>5297</v>
      </c>
      <c r="K19" s="15">
        <v>4044</v>
      </c>
    </row>
    <row r="20" spans="2:11" x14ac:dyDescent="0.2">
      <c r="E20" s="6"/>
    </row>
    <row r="21" spans="2:11" x14ac:dyDescent="0.2">
      <c r="B21" s="1" t="s">
        <v>646</v>
      </c>
      <c r="E21" s="14">
        <f>SUM(F21:K21)</f>
        <v>43406</v>
      </c>
      <c r="F21" s="15">
        <v>8558</v>
      </c>
      <c r="G21" s="15">
        <v>9333</v>
      </c>
      <c r="H21" s="15">
        <v>7533</v>
      </c>
      <c r="I21" s="15">
        <v>8647</v>
      </c>
      <c r="J21" s="15">
        <v>5250</v>
      </c>
      <c r="K21" s="15">
        <v>4085</v>
      </c>
    </row>
    <row r="22" spans="2:11" x14ac:dyDescent="0.2">
      <c r="B22" s="1" t="s">
        <v>647</v>
      </c>
      <c r="E22" s="14">
        <f>SUM(F22:K22)</f>
        <v>44326</v>
      </c>
      <c r="F22" s="15">
        <v>8869</v>
      </c>
      <c r="G22" s="15">
        <v>9418</v>
      </c>
      <c r="H22" s="15">
        <v>7642</v>
      </c>
      <c r="I22" s="15">
        <v>8934</v>
      </c>
      <c r="J22" s="15">
        <v>5281</v>
      </c>
      <c r="K22" s="15">
        <v>4182</v>
      </c>
    </row>
    <row r="23" spans="2:11" x14ac:dyDescent="0.2">
      <c r="B23" s="1" t="s">
        <v>648</v>
      </c>
      <c r="E23" s="14">
        <f>SUM(F23:K23)</f>
        <v>45504</v>
      </c>
      <c r="F23" s="15">
        <v>10254</v>
      </c>
      <c r="G23" s="15">
        <v>9290</v>
      </c>
      <c r="H23" s="15">
        <v>7398</v>
      </c>
      <c r="I23" s="15">
        <v>9333</v>
      </c>
      <c r="J23" s="15">
        <v>5061</v>
      </c>
      <c r="K23" s="15">
        <v>4168</v>
      </c>
    </row>
    <row r="24" spans="2:11" x14ac:dyDescent="0.2">
      <c r="E24" s="6"/>
    </row>
    <row r="25" spans="2:11" x14ac:dyDescent="0.2">
      <c r="B25" s="1" t="s">
        <v>649</v>
      </c>
      <c r="E25" s="14">
        <f>SUM(F25:K25)</f>
        <v>46340</v>
      </c>
      <c r="F25" s="15">
        <v>10629</v>
      </c>
      <c r="G25" s="15">
        <v>9390</v>
      </c>
      <c r="H25" s="15">
        <v>7458</v>
      </c>
      <c r="I25" s="15">
        <v>9604</v>
      </c>
      <c r="J25" s="15">
        <v>5008</v>
      </c>
      <c r="K25" s="15">
        <v>4251</v>
      </c>
    </row>
    <row r="26" spans="2:11" x14ac:dyDescent="0.2">
      <c r="B26" s="1" t="s">
        <v>650</v>
      </c>
      <c r="E26" s="14">
        <f>SUM(F26:K26)</f>
        <v>48228</v>
      </c>
      <c r="F26" s="15">
        <v>11610</v>
      </c>
      <c r="G26" s="15">
        <v>9536</v>
      </c>
      <c r="H26" s="15">
        <v>7814</v>
      </c>
      <c r="I26" s="15">
        <v>9965</v>
      </c>
      <c r="J26" s="15">
        <v>4940</v>
      </c>
      <c r="K26" s="15">
        <v>4363</v>
      </c>
    </row>
    <row r="27" spans="2:11" x14ac:dyDescent="0.2">
      <c r="B27" s="3" t="s">
        <v>651</v>
      </c>
      <c r="C27" s="19"/>
      <c r="D27" s="19"/>
      <c r="E27" s="17">
        <f t="shared" ref="E27:K27" si="0">E29+E30+E31+E33+E34</f>
        <v>50041</v>
      </c>
      <c r="F27" s="19">
        <f t="shared" si="0"/>
        <v>12190</v>
      </c>
      <c r="G27" s="19">
        <f t="shared" si="0"/>
        <v>9907</v>
      </c>
      <c r="H27" s="19">
        <f t="shared" si="0"/>
        <v>8123</v>
      </c>
      <c r="I27" s="19">
        <f t="shared" si="0"/>
        <v>10334</v>
      </c>
      <c r="J27" s="19">
        <f t="shared" si="0"/>
        <v>4996</v>
      </c>
      <c r="K27" s="19">
        <f t="shared" si="0"/>
        <v>4491</v>
      </c>
    </row>
    <row r="28" spans="2:11" x14ac:dyDescent="0.2">
      <c r="E28" s="6"/>
    </row>
    <row r="29" spans="2:11" x14ac:dyDescent="0.2">
      <c r="B29" s="1" t="s">
        <v>652</v>
      </c>
      <c r="E29" s="14">
        <f>SUM(F29:K29)</f>
        <v>4574</v>
      </c>
      <c r="F29" s="15">
        <v>1668</v>
      </c>
      <c r="G29" s="15">
        <v>1126</v>
      </c>
      <c r="H29" s="15">
        <v>332</v>
      </c>
      <c r="I29" s="15">
        <v>376</v>
      </c>
      <c r="J29" s="15">
        <v>503</v>
      </c>
      <c r="K29" s="15">
        <v>569</v>
      </c>
    </row>
    <row r="30" spans="2:11" x14ac:dyDescent="0.2">
      <c r="B30" s="1" t="s">
        <v>653</v>
      </c>
      <c r="E30" s="14">
        <f>SUM(F30:K30)</f>
        <v>6102</v>
      </c>
      <c r="F30" s="15">
        <v>575</v>
      </c>
      <c r="G30" s="15">
        <v>1363</v>
      </c>
      <c r="H30" s="15">
        <v>748</v>
      </c>
      <c r="I30" s="15">
        <v>1004</v>
      </c>
      <c r="J30" s="15">
        <v>47</v>
      </c>
      <c r="K30" s="15">
        <v>2365</v>
      </c>
    </row>
    <row r="31" spans="2:11" x14ac:dyDescent="0.2">
      <c r="B31" s="1" t="s">
        <v>654</v>
      </c>
      <c r="E31" s="14">
        <f>SUM(F31:K31)</f>
        <v>485</v>
      </c>
      <c r="F31" s="15">
        <v>4</v>
      </c>
      <c r="G31" s="15">
        <v>44</v>
      </c>
      <c r="H31" s="15">
        <v>256</v>
      </c>
      <c r="I31" s="15">
        <v>181</v>
      </c>
      <c r="J31" s="24" t="s">
        <v>655</v>
      </c>
      <c r="K31" s="24" t="s">
        <v>655</v>
      </c>
    </row>
    <row r="32" spans="2:11" x14ac:dyDescent="0.2">
      <c r="E32" s="6"/>
    </row>
    <row r="33" spans="2:11" x14ac:dyDescent="0.2">
      <c r="B33" s="1" t="s">
        <v>656</v>
      </c>
      <c r="E33" s="14">
        <f>SUM(F33:K33)</f>
        <v>29273</v>
      </c>
      <c r="F33" s="15">
        <v>4987</v>
      </c>
      <c r="G33" s="15">
        <v>7305</v>
      </c>
      <c r="H33" s="15">
        <v>4835</v>
      </c>
      <c r="I33" s="15">
        <v>6143</v>
      </c>
      <c r="J33" s="15">
        <v>4446</v>
      </c>
      <c r="K33" s="15">
        <v>1557</v>
      </c>
    </row>
    <row r="34" spans="2:11" x14ac:dyDescent="0.2">
      <c r="B34" s="1" t="s">
        <v>657</v>
      </c>
      <c r="E34" s="14">
        <f>SUM(F34:K34)</f>
        <v>9607</v>
      </c>
      <c r="F34" s="15">
        <v>4956</v>
      </c>
      <c r="G34" s="15">
        <v>69</v>
      </c>
      <c r="H34" s="15">
        <v>1952</v>
      </c>
      <c r="I34" s="15">
        <v>2630</v>
      </c>
      <c r="J34" s="24" t="s">
        <v>655</v>
      </c>
      <c r="K34" s="24" t="s">
        <v>655</v>
      </c>
    </row>
    <row r="35" spans="2:11" ht="18" thickBot="1" x14ac:dyDescent="0.25">
      <c r="B35" s="5"/>
      <c r="C35" s="5"/>
      <c r="D35" s="5"/>
      <c r="E35" s="20"/>
      <c r="F35" s="5"/>
      <c r="G35" s="5"/>
      <c r="H35" s="5"/>
      <c r="I35" s="5"/>
      <c r="J35" s="5"/>
      <c r="K35" s="5"/>
    </row>
    <row r="36" spans="2:11" x14ac:dyDescent="0.2">
      <c r="E36" s="1" t="s">
        <v>572</v>
      </c>
    </row>
  </sheetData>
  <phoneticPr fontId="2"/>
  <pageMargins left="0.23000000000000004" right="0.23000000000000004" top="0.51" bottom="0.53" header="0.51200000000000001" footer="0.51200000000000001"/>
  <pageSetup paperSize="12" scale="75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38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13.375" style="2"/>
    <col min="3" max="3" width="9.625" style="2" customWidth="1"/>
    <col min="4" max="4" width="13.375" style="2"/>
    <col min="5" max="5" width="12.125" style="2" customWidth="1"/>
    <col min="6" max="6" width="13.375" style="2"/>
    <col min="7" max="7" width="14.625" style="2" customWidth="1"/>
    <col min="8" max="9" width="13.375" style="2"/>
    <col min="10" max="11" width="14.625" style="2" customWidth="1"/>
    <col min="12" max="256" width="13.375" style="2"/>
    <col min="257" max="257" width="13.375" style="2" customWidth="1"/>
    <col min="258" max="258" width="13.375" style="2"/>
    <col min="259" max="259" width="9.625" style="2" customWidth="1"/>
    <col min="260" max="260" width="13.375" style="2"/>
    <col min="261" max="261" width="12.125" style="2" customWidth="1"/>
    <col min="262" max="262" width="13.375" style="2"/>
    <col min="263" max="263" width="14.625" style="2" customWidth="1"/>
    <col min="264" max="265" width="13.375" style="2"/>
    <col min="266" max="267" width="14.625" style="2" customWidth="1"/>
    <col min="268" max="512" width="13.375" style="2"/>
    <col min="513" max="513" width="13.375" style="2" customWidth="1"/>
    <col min="514" max="514" width="13.375" style="2"/>
    <col min="515" max="515" width="9.625" style="2" customWidth="1"/>
    <col min="516" max="516" width="13.375" style="2"/>
    <col min="517" max="517" width="12.125" style="2" customWidth="1"/>
    <col min="518" max="518" width="13.375" style="2"/>
    <col min="519" max="519" width="14.625" style="2" customWidth="1"/>
    <col min="520" max="521" width="13.375" style="2"/>
    <col min="522" max="523" width="14.625" style="2" customWidth="1"/>
    <col min="524" max="768" width="13.375" style="2"/>
    <col min="769" max="769" width="13.375" style="2" customWidth="1"/>
    <col min="770" max="770" width="13.375" style="2"/>
    <col min="771" max="771" width="9.625" style="2" customWidth="1"/>
    <col min="772" max="772" width="13.375" style="2"/>
    <col min="773" max="773" width="12.125" style="2" customWidth="1"/>
    <col min="774" max="774" width="13.375" style="2"/>
    <col min="775" max="775" width="14.625" style="2" customWidth="1"/>
    <col min="776" max="777" width="13.375" style="2"/>
    <col min="778" max="779" width="14.625" style="2" customWidth="1"/>
    <col min="780" max="1024" width="13.375" style="2"/>
    <col min="1025" max="1025" width="13.375" style="2" customWidth="1"/>
    <col min="1026" max="1026" width="13.375" style="2"/>
    <col min="1027" max="1027" width="9.625" style="2" customWidth="1"/>
    <col min="1028" max="1028" width="13.375" style="2"/>
    <col min="1029" max="1029" width="12.125" style="2" customWidth="1"/>
    <col min="1030" max="1030" width="13.375" style="2"/>
    <col min="1031" max="1031" width="14.625" style="2" customWidth="1"/>
    <col min="1032" max="1033" width="13.375" style="2"/>
    <col min="1034" max="1035" width="14.625" style="2" customWidth="1"/>
    <col min="1036" max="1280" width="13.375" style="2"/>
    <col min="1281" max="1281" width="13.375" style="2" customWidth="1"/>
    <col min="1282" max="1282" width="13.375" style="2"/>
    <col min="1283" max="1283" width="9.625" style="2" customWidth="1"/>
    <col min="1284" max="1284" width="13.375" style="2"/>
    <col min="1285" max="1285" width="12.125" style="2" customWidth="1"/>
    <col min="1286" max="1286" width="13.375" style="2"/>
    <col min="1287" max="1287" width="14.625" style="2" customWidth="1"/>
    <col min="1288" max="1289" width="13.375" style="2"/>
    <col min="1290" max="1291" width="14.625" style="2" customWidth="1"/>
    <col min="1292" max="1536" width="13.375" style="2"/>
    <col min="1537" max="1537" width="13.375" style="2" customWidth="1"/>
    <col min="1538" max="1538" width="13.375" style="2"/>
    <col min="1539" max="1539" width="9.625" style="2" customWidth="1"/>
    <col min="1540" max="1540" width="13.375" style="2"/>
    <col min="1541" max="1541" width="12.125" style="2" customWidth="1"/>
    <col min="1542" max="1542" width="13.375" style="2"/>
    <col min="1543" max="1543" width="14.625" style="2" customWidth="1"/>
    <col min="1544" max="1545" width="13.375" style="2"/>
    <col min="1546" max="1547" width="14.625" style="2" customWidth="1"/>
    <col min="1548" max="1792" width="13.375" style="2"/>
    <col min="1793" max="1793" width="13.375" style="2" customWidth="1"/>
    <col min="1794" max="1794" width="13.375" style="2"/>
    <col min="1795" max="1795" width="9.625" style="2" customWidth="1"/>
    <col min="1796" max="1796" width="13.375" style="2"/>
    <col min="1797" max="1797" width="12.125" style="2" customWidth="1"/>
    <col min="1798" max="1798" width="13.375" style="2"/>
    <col min="1799" max="1799" width="14.625" style="2" customWidth="1"/>
    <col min="1800" max="1801" width="13.375" style="2"/>
    <col min="1802" max="1803" width="14.625" style="2" customWidth="1"/>
    <col min="1804" max="2048" width="13.375" style="2"/>
    <col min="2049" max="2049" width="13.375" style="2" customWidth="1"/>
    <col min="2050" max="2050" width="13.375" style="2"/>
    <col min="2051" max="2051" width="9.625" style="2" customWidth="1"/>
    <col min="2052" max="2052" width="13.375" style="2"/>
    <col min="2053" max="2053" width="12.125" style="2" customWidth="1"/>
    <col min="2054" max="2054" width="13.375" style="2"/>
    <col min="2055" max="2055" width="14.625" style="2" customWidth="1"/>
    <col min="2056" max="2057" width="13.375" style="2"/>
    <col min="2058" max="2059" width="14.625" style="2" customWidth="1"/>
    <col min="2060" max="2304" width="13.375" style="2"/>
    <col min="2305" max="2305" width="13.375" style="2" customWidth="1"/>
    <col min="2306" max="2306" width="13.375" style="2"/>
    <col min="2307" max="2307" width="9.625" style="2" customWidth="1"/>
    <col min="2308" max="2308" width="13.375" style="2"/>
    <col min="2309" max="2309" width="12.125" style="2" customWidth="1"/>
    <col min="2310" max="2310" width="13.375" style="2"/>
    <col min="2311" max="2311" width="14.625" style="2" customWidth="1"/>
    <col min="2312" max="2313" width="13.375" style="2"/>
    <col min="2314" max="2315" width="14.625" style="2" customWidth="1"/>
    <col min="2316" max="2560" width="13.375" style="2"/>
    <col min="2561" max="2561" width="13.375" style="2" customWidth="1"/>
    <col min="2562" max="2562" width="13.375" style="2"/>
    <col min="2563" max="2563" width="9.625" style="2" customWidth="1"/>
    <col min="2564" max="2564" width="13.375" style="2"/>
    <col min="2565" max="2565" width="12.125" style="2" customWidth="1"/>
    <col min="2566" max="2566" width="13.375" style="2"/>
    <col min="2567" max="2567" width="14.625" style="2" customWidth="1"/>
    <col min="2568" max="2569" width="13.375" style="2"/>
    <col min="2570" max="2571" width="14.625" style="2" customWidth="1"/>
    <col min="2572" max="2816" width="13.375" style="2"/>
    <col min="2817" max="2817" width="13.375" style="2" customWidth="1"/>
    <col min="2818" max="2818" width="13.375" style="2"/>
    <col min="2819" max="2819" width="9.625" style="2" customWidth="1"/>
    <col min="2820" max="2820" width="13.375" style="2"/>
    <col min="2821" max="2821" width="12.125" style="2" customWidth="1"/>
    <col min="2822" max="2822" width="13.375" style="2"/>
    <col min="2823" max="2823" width="14.625" style="2" customWidth="1"/>
    <col min="2824" max="2825" width="13.375" style="2"/>
    <col min="2826" max="2827" width="14.625" style="2" customWidth="1"/>
    <col min="2828" max="3072" width="13.375" style="2"/>
    <col min="3073" max="3073" width="13.375" style="2" customWidth="1"/>
    <col min="3074" max="3074" width="13.375" style="2"/>
    <col min="3075" max="3075" width="9.625" style="2" customWidth="1"/>
    <col min="3076" max="3076" width="13.375" style="2"/>
    <col min="3077" max="3077" width="12.125" style="2" customWidth="1"/>
    <col min="3078" max="3078" width="13.375" style="2"/>
    <col min="3079" max="3079" width="14.625" style="2" customWidth="1"/>
    <col min="3080" max="3081" width="13.375" style="2"/>
    <col min="3082" max="3083" width="14.625" style="2" customWidth="1"/>
    <col min="3084" max="3328" width="13.375" style="2"/>
    <col min="3329" max="3329" width="13.375" style="2" customWidth="1"/>
    <col min="3330" max="3330" width="13.375" style="2"/>
    <col min="3331" max="3331" width="9.625" style="2" customWidth="1"/>
    <col min="3332" max="3332" width="13.375" style="2"/>
    <col min="3333" max="3333" width="12.125" style="2" customWidth="1"/>
    <col min="3334" max="3334" width="13.375" style="2"/>
    <col min="3335" max="3335" width="14.625" style="2" customWidth="1"/>
    <col min="3336" max="3337" width="13.375" style="2"/>
    <col min="3338" max="3339" width="14.625" style="2" customWidth="1"/>
    <col min="3340" max="3584" width="13.375" style="2"/>
    <col min="3585" max="3585" width="13.375" style="2" customWidth="1"/>
    <col min="3586" max="3586" width="13.375" style="2"/>
    <col min="3587" max="3587" width="9.625" style="2" customWidth="1"/>
    <col min="3588" max="3588" width="13.375" style="2"/>
    <col min="3589" max="3589" width="12.125" style="2" customWidth="1"/>
    <col min="3590" max="3590" width="13.375" style="2"/>
    <col min="3591" max="3591" width="14.625" style="2" customWidth="1"/>
    <col min="3592" max="3593" width="13.375" style="2"/>
    <col min="3594" max="3595" width="14.625" style="2" customWidth="1"/>
    <col min="3596" max="3840" width="13.375" style="2"/>
    <col min="3841" max="3841" width="13.375" style="2" customWidth="1"/>
    <col min="3842" max="3842" width="13.375" style="2"/>
    <col min="3843" max="3843" width="9.625" style="2" customWidth="1"/>
    <col min="3844" max="3844" width="13.375" style="2"/>
    <col min="3845" max="3845" width="12.125" style="2" customWidth="1"/>
    <col min="3846" max="3846" width="13.375" style="2"/>
    <col min="3847" max="3847" width="14.625" style="2" customWidth="1"/>
    <col min="3848" max="3849" width="13.375" style="2"/>
    <col min="3850" max="3851" width="14.625" style="2" customWidth="1"/>
    <col min="3852" max="4096" width="13.375" style="2"/>
    <col min="4097" max="4097" width="13.375" style="2" customWidth="1"/>
    <col min="4098" max="4098" width="13.375" style="2"/>
    <col min="4099" max="4099" width="9.625" style="2" customWidth="1"/>
    <col min="4100" max="4100" width="13.375" style="2"/>
    <col min="4101" max="4101" width="12.125" style="2" customWidth="1"/>
    <col min="4102" max="4102" width="13.375" style="2"/>
    <col min="4103" max="4103" width="14.625" style="2" customWidth="1"/>
    <col min="4104" max="4105" width="13.375" style="2"/>
    <col min="4106" max="4107" width="14.625" style="2" customWidth="1"/>
    <col min="4108" max="4352" width="13.375" style="2"/>
    <col min="4353" max="4353" width="13.375" style="2" customWidth="1"/>
    <col min="4354" max="4354" width="13.375" style="2"/>
    <col min="4355" max="4355" width="9.625" style="2" customWidth="1"/>
    <col min="4356" max="4356" width="13.375" style="2"/>
    <col min="4357" max="4357" width="12.125" style="2" customWidth="1"/>
    <col min="4358" max="4358" width="13.375" style="2"/>
    <col min="4359" max="4359" width="14.625" style="2" customWidth="1"/>
    <col min="4360" max="4361" width="13.375" style="2"/>
    <col min="4362" max="4363" width="14.625" style="2" customWidth="1"/>
    <col min="4364" max="4608" width="13.375" style="2"/>
    <col min="4609" max="4609" width="13.375" style="2" customWidth="1"/>
    <col min="4610" max="4610" width="13.375" style="2"/>
    <col min="4611" max="4611" width="9.625" style="2" customWidth="1"/>
    <col min="4612" max="4612" width="13.375" style="2"/>
    <col min="4613" max="4613" width="12.125" style="2" customWidth="1"/>
    <col min="4614" max="4614" width="13.375" style="2"/>
    <col min="4615" max="4615" width="14.625" style="2" customWidth="1"/>
    <col min="4616" max="4617" width="13.375" style="2"/>
    <col min="4618" max="4619" width="14.625" style="2" customWidth="1"/>
    <col min="4620" max="4864" width="13.375" style="2"/>
    <col min="4865" max="4865" width="13.375" style="2" customWidth="1"/>
    <col min="4866" max="4866" width="13.375" style="2"/>
    <col min="4867" max="4867" width="9.625" style="2" customWidth="1"/>
    <col min="4868" max="4868" width="13.375" style="2"/>
    <col min="4869" max="4869" width="12.125" style="2" customWidth="1"/>
    <col min="4870" max="4870" width="13.375" style="2"/>
    <col min="4871" max="4871" width="14.625" style="2" customWidth="1"/>
    <col min="4872" max="4873" width="13.375" style="2"/>
    <col min="4874" max="4875" width="14.625" style="2" customWidth="1"/>
    <col min="4876" max="5120" width="13.375" style="2"/>
    <col min="5121" max="5121" width="13.375" style="2" customWidth="1"/>
    <col min="5122" max="5122" width="13.375" style="2"/>
    <col min="5123" max="5123" width="9.625" style="2" customWidth="1"/>
    <col min="5124" max="5124" width="13.375" style="2"/>
    <col min="5125" max="5125" width="12.125" style="2" customWidth="1"/>
    <col min="5126" max="5126" width="13.375" style="2"/>
    <col min="5127" max="5127" width="14.625" style="2" customWidth="1"/>
    <col min="5128" max="5129" width="13.375" style="2"/>
    <col min="5130" max="5131" width="14.625" style="2" customWidth="1"/>
    <col min="5132" max="5376" width="13.375" style="2"/>
    <col min="5377" max="5377" width="13.375" style="2" customWidth="1"/>
    <col min="5378" max="5378" width="13.375" style="2"/>
    <col min="5379" max="5379" width="9.625" style="2" customWidth="1"/>
    <col min="5380" max="5380" width="13.375" style="2"/>
    <col min="5381" max="5381" width="12.125" style="2" customWidth="1"/>
    <col min="5382" max="5382" width="13.375" style="2"/>
    <col min="5383" max="5383" width="14.625" style="2" customWidth="1"/>
    <col min="5384" max="5385" width="13.375" style="2"/>
    <col min="5386" max="5387" width="14.625" style="2" customWidth="1"/>
    <col min="5388" max="5632" width="13.375" style="2"/>
    <col min="5633" max="5633" width="13.375" style="2" customWidth="1"/>
    <col min="5634" max="5634" width="13.375" style="2"/>
    <col min="5635" max="5635" width="9.625" style="2" customWidth="1"/>
    <col min="5636" max="5636" width="13.375" style="2"/>
    <col min="5637" max="5637" width="12.125" style="2" customWidth="1"/>
    <col min="5638" max="5638" width="13.375" style="2"/>
    <col min="5639" max="5639" width="14.625" style="2" customWidth="1"/>
    <col min="5640" max="5641" width="13.375" style="2"/>
    <col min="5642" max="5643" width="14.625" style="2" customWidth="1"/>
    <col min="5644" max="5888" width="13.375" style="2"/>
    <col min="5889" max="5889" width="13.375" style="2" customWidth="1"/>
    <col min="5890" max="5890" width="13.375" style="2"/>
    <col min="5891" max="5891" width="9.625" style="2" customWidth="1"/>
    <col min="5892" max="5892" width="13.375" style="2"/>
    <col min="5893" max="5893" width="12.125" style="2" customWidth="1"/>
    <col min="5894" max="5894" width="13.375" style="2"/>
    <col min="5895" max="5895" width="14.625" style="2" customWidth="1"/>
    <col min="5896" max="5897" width="13.375" style="2"/>
    <col min="5898" max="5899" width="14.625" style="2" customWidth="1"/>
    <col min="5900" max="6144" width="13.375" style="2"/>
    <col min="6145" max="6145" width="13.375" style="2" customWidth="1"/>
    <col min="6146" max="6146" width="13.375" style="2"/>
    <col min="6147" max="6147" width="9.625" style="2" customWidth="1"/>
    <col min="6148" max="6148" width="13.375" style="2"/>
    <col min="6149" max="6149" width="12.125" style="2" customWidth="1"/>
    <col min="6150" max="6150" width="13.375" style="2"/>
    <col min="6151" max="6151" width="14.625" style="2" customWidth="1"/>
    <col min="6152" max="6153" width="13.375" style="2"/>
    <col min="6154" max="6155" width="14.625" style="2" customWidth="1"/>
    <col min="6156" max="6400" width="13.375" style="2"/>
    <col min="6401" max="6401" width="13.375" style="2" customWidth="1"/>
    <col min="6402" max="6402" width="13.375" style="2"/>
    <col min="6403" max="6403" width="9.625" style="2" customWidth="1"/>
    <col min="6404" max="6404" width="13.375" style="2"/>
    <col min="6405" max="6405" width="12.125" style="2" customWidth="1"/>
    <col min="6406" max="6406" width="13.375" style="2"/>
    <col min="6407" max="6407" width="14.625" style="2" customWidth="1"/>
    <col min="6408" max="6409" width="13.375" style="2"/>
    <col min="6410" max="6411" width="14.625" style="2" customWidth="1"/>
    <col min="6412" max="6656" width="13.375" style="2"/>
    <col min="6657" max="6657" width="13.375" style="2" customWidth="1"/>
    <col min="6658" max="6658" width="13.375" style="2"/>
    <col min="6659" max="6659" width="9.625" style="2" customWidth="1"/>
    <col min="6660" max="6660" width="13.375" style="2"/>
    <col min="6661" max="6661" width="12.125" style="2" customWidth="1"/>
    <col min="6662" max="6662" width="13.375" style="2"/>
    <col min="6663" max="6663" width="14.625" style="2" customWidth="1"/>
    <col min="6664" max="6665" width="13.375" style="2"/>
    <col min="6666" max="6667" width="14.625" style="2" customWidth="1"/>
    <col min="6668" max="6912" width="13.375" style="2"/>
    <col min="6913" max="6913" width="13.375" style="2" customWidth="1"/>
    <col min="6914" max="6914" width="13.375" style="2"/>
    <col min="6915" max="6915" width="9.625" style="2" customWidth="1"/>
    <col min="6916" max="6916" width="13.375" style="2"/>
    <col min="6917" max="6917" width="12.125" style="2" customWidth="1"/>
    <col min="6918" max="6918" width="13.375" style="2"/>
    <col min="6919" max="6919" width="14.625" style="2" customWidth="1"/>
    <col min="6920" max="6921" width="13.375" style="2"/>
    <col min="6922" max="6923" width="14.625" style="2" customWidth="1"/>
    <col min="6924" max="7168" width="13.375" style="2"/>
    <col min="7169" max="7169" width="13.375" style="2" customWidth="1"/>
    <col min="7170" max="7170" width="13.375" style="2"/>
    <col min="7171" max="7171" width="9.625" style="2" customWidth="1"/>
    <col min="7172" max="7172" width="13.375" style="2"/>
    <col min="7173" max="7173" width="12.125" style="2" customWidth="1"/>
    <col min="7174" max="7174" width="13.375" style="2"/>
    <col min="7175" max="7175" width="14.625" style="2" customWidth="1"/>
    <col min="7176" max="7177" width="13.375" style="2"/>
    <col min="7178" max="7179" width="14.625" style="2" customWidth="1"/>
    <col min="7180" max="7424" width="13.375" style="2"/>
    <col min="7425" max="7425" width="13.375" style="2" customWidth="1"/>
    <col min="7426" max="7426" width="13.375" style="2"/>
    <col min="7427" max="7427" width="9.625" style="2" customWidth="1"/>
    <col min="7428" max="7428" width="13.375" style="2"/>
    <col min="7429" max="7429" width="12.125" style="2" customWidth="1"/>
    <col min="7430" max="7430" width="13.375" style="2"/>
    <col min="7431" max="7431" width="14.625" style="2" customWidth="1"/>
    <col min="7432" max="7433" width="13.375" style="2"/>
    <col min="7434" max="7435" width="14.625" style="2" customWidth="1"/>
    <col min="7436" max="7680" width="13.375" style="2"/>
    <col min="7681" max="7681" width="13.375" style="2" customWidth="1"/>
    <col min="7682" max="7682" width="13.375" style="2"/>
    <col min="7683" max="7683" width="9.625" style="2" customWidth="1"/>
    <col min="7684" max="7684" width="13.375" style="2"/>
    <col min="7685" max="7685" width="12.125" style="2" customWidth="1"/>
    <col min="7686" max="7686" width="13.375" style="2"/>
    <col min="7687" max="7687" width="14.625" style="2" customWidth="1"/>
    <col min="7688" max="7689" width="13.375" style="2"/>
    <col min="7690" max="7691" width="14.625" style="2" customWidth="1"/>
    <col min="7692" max="7936" width="13.375" style="2"/>
    <col min="7937" max="7937" width="13.375" style="2" customWidth="1"/>
    <col min="7938" max="7938" width="13.375" style="2"/>
    <col min="7939" max="7939" width="9.625" style="2" customWidth="1"/>
    <col min="7940" max="7940" width="13.375" style="2"/>
    <col min="7941" max="7941" width="12.125" style="2" customWidth="1"/>
    <col min="7942" max="7942" width="13.375" style="2"/>
    <col min="7943" max="7943" width="14.625" style="2" customWidth="1"/>
    <col min="7944" max="7945" width="13.375" style="2"/>
    <col min="7946" max="7947" width="14.625" style="2" customWidth="1"/>
    <col min="7948" max="8192" width="13.375" style="2"/>
    <col min="8193" max="8193" width="13.375" style="2" customWidth="1"/>
    <col min="8194" max="8194" width="13.375" style="2"/>
    <col min="8195" max="8195" width="9.625" style="2" customWidth="1"/>
    <col min="8196" max="8196" width="13.375" style="2"/>
    <col min="8197" max="8197" width="12.125" style="2" customWidth="1"/>
    <col min="8198" max="8198" width="13.375" style="2"/>
    <col min="8199" max="8199" width="14.625" style="2" customWidth="1"/>
    <col min="8200" max="8201" width="13.375" style="2"/>
    <col min="8202" max="8203" width="14.625" style="2" customWidth="1"/>
    <col min="8204" max="8448" width="13.375" style="2"/>
    <col min="8449" max="8449" width="13.375" style="2" customWidth="1"/>
    <col min="8450" max="8450" width="13.375" style="2"/>
    <col min="8451" max="8451" width="9.625" style="2" customWidth="1"/>
    <col min="8452" max="8452" width="13.375" style="2"/>
    <col min="8453" max="8453" width="12.125" style="2" customWidth="1"/>
    <col min="8454" max="8454" width="13.375" style="2"/>
    <col min="8455" max="8455" width="14.625" style="2" customWidth="1"/>
    <col min="8456" max="8457" width="13.375" style="2"/>
    <col min="8458" max="8459" width="14.625" style="2" customWidth="1"/>
    <col min="8460" max="8704" width="13.375" style="2"/>
    <col min="8705" max="8705" width="13.375" style="2" customWidth="1"/>
    <col min="8706" max="8706" width="13.375" style="2"/>
    <col min="8707" max="8707" width="9.625" style="2" customWidth="1"/>
    <col min="8708" max="8708" width="13.375" style="2"/>
    <col min="8709" max="8709" width="12.125" style="2" customWidth="1"/>
    <col min="8710" max="8710" width="13.375" style="2"/>
    <col min="8711" max="8711" width="14.625" style="2" customWidth="1"/>
    <col min="8712" max="8713" width="13.375" style="2"/>
    <col min="8714" max="8715" width="14.625" style="2" customWidth="1"/>
    <col min="8716" max="8960" width="13.375" style="2"/>
    <col min="8961" max="8961" width="13.375" style="2" customWidth="1"/>
    <col min="8962" max="8962" width="13.375" style="2"/>
    <col min="8963" max="8963" width="9.625" style="2" customWidth="1"/>
    <col min="8964" max="8964" width="13.375" style="2"/>
    <col min="8965" max="8965" width="12.125" style="2" customWidth="1"/>
    <col min="8966" max="8966" width="13.375" style="2"/>
    <col min="8967" max="8967" width="14.625" style="2" customWidth="1"/>
    <col min="8968" max="8969" width="13.375" style="2"/>
    <col min="8970" max="8971" width="14.625" style="2" customWidth="1"/>
    <col min="8972" max="9216" width="13.375" style="2"/>
    <col min="9217" max="9217" width="13.375" style="2" customWidth="1"/>
    <col min="9218" max="9218" width="13.375" style="2"/>
    <col min="9219" max="9219" width="9.625" style="2" customWidth="1"/>
    <col min="9220" max="9220" width="13.375" style="2"/>
    <col min="9221" max="9221" width="12.125" style="2" customWidth="1"/>
    <col min="9222" max="9222" width="13.375" style="2"/>
    <col min="9223" max="9223" width="14.625" style="2" customWidth="1"/>
    <col min="9224" max="9225" width="13.375" style="2"/>
    <col min="9226" max="9227" width="14.625" style="2" customWidth="1"/>
    <col min="9228" max="9472" width="13.375" style="2"/>
    <col min="9473" max="9473" width="13.375" style="2" customWidth="1"/>
    <col min="9474" max="9474" width="13.375" style="2"/>
    <col min="9475" max="9475" width="9.625" style="2" customWidth="1"/>
    <col min="9476" max="9476" width="13.375" style="2"/>
    <col min="9477" max="9477" width="12.125" style="2" customWidth="1"/>
    <col min="9478" max="9478" width="13.375" style="2"/>
    <col min="9479" max="9479" width="14.625" style="2" customWidth="1"/>
    <col min="9480" max="9481" width="13.375" style="2"/>
    <col min="9482" max="9483" width="14.625" style="2" customWidth="1"/>
    <col min="9484" max="9728" width="13.375" style="2"/>
    <col min="9729" max="9729" width="13.375" style="2" customWidth="1"/>
    <col min="9730" max="9730" width="13.375" style="2"/>
    <col min="9731" max="9731" width="9.625" style="2" customWidth="1"/>
    <col min="9732" max="9732" width="13.375" style="2"/>
    <col min="9733" max="9733" width="12.125" style="2" customWidth="1"/>
    <col min="9734" max="9734" width="13.375" style="2"/>
    <col min="9735" max="9735" width="14.625" style="2" customWidth="1"/>
    <col min="9736" max="9737" width="13.375" style="2"/>
    <col min="9738" max="9739" width="14.625" style="2" customWidth="1"/>
    <col min="9740" max="9984" width="13.375" style="2"/>
    <col min="9985" max="9985" width="13.375" style="2" customWidth="1"/>
    <col min="9986" max="9986" width="13.375" style="2"/>
    <col min="9987" max="9987" width="9.625" style="2" customWidth="1"/>
    <col min="9988" max="9988" width="13.375" style="2"/>
    <col min="9989" max="9989" width="12.125" style="2" customWidth="1"/>
    <col min="9990" max="9990" width="13.375" style="2"/>
    <col min="9991" max="9991" width="14.625" style="2" customWidth="1"/>
    <col min="9992" max="9993" width="13.375" style="2"/>
    <col min="9994" max="9995" width="14.625" style="2" customWidth="1"/>
    <col min="9996" max="10240" width="13.375" style="2"/>
    <col min="10241" max="10241" width="13.375" style="2" customWidth="1"/>
    <col min="10242" max="10242" width="13.375" style="2"/>
    <col min="10243" max="10243" width="9.625" style="2" customWidth="1"/>
    <col min="10244" max="10244" width="13.375" style="2"/>
    <col min="10245" max="10245" width="12.125" style="2" customWidth="1"/>
    <col min="10246" max="10246" width="13.375" style="2"/>
    <col min="10247" max="10247" width="14.625" style="2" customWidth="1"/>
    <col min="10248" max="10249" width="13.375" style="2"/>
    <col min="10250" max="10251" width="14.625" style="2" customWidth="1"/>
    <col min="10252" max="10496" width="13.375" style="2"/>
    <col min="10497" max="10497" width="13.375" style="2" customWidth="1"/>
    <col min="10498" max="10498" width="13.375" style="2"/>
    <col min="10499" max="10499" width="9.625" style="2" customWidth="1"/>
    <col min="10500" max="10500" width="13.375" style="2"/>
    <col min="10501" max="10501" width="12.125" style="2" customWidth="1"/>
    <col min="10502" max="10502" width="13.375" style="2"/>
    <col min="10503" max="10503" width="14.625" style="2" customWidth="1"/>
    <col min="10504" max="10505" width="13.375" style="2"/>
    <col min="10506" max="10507" width="14.625" style="2" customWidth="1"/>
    <col min="10508" max="10752" width="13.375" style="2"/>
    <col min="10753" max="10753" width="13.375" style="2" customWidth="1"/>
    <col min="10754" max="10754" width="13.375" style="2"/>
    <col min="10755" max="10755" width="9.625" style="2" customWidth="1"/>
    <col min="10756" max="10756" width="13.375" style="2"/>
    <col min="10757" max="10757" width="12.125" style="2" customWidth="1"/>
    <col min="10758" max="10758" width="13.375" style="2"/>
    <col min="10759" max="10759" width="14.625" style="2" customWidth="1"/>
    <col min="10760" max="10761" width="13.375" style="2"/>
    <col min="10762" max="10763" width="14.625" style="2" customWidth="1"/>
    <col min="10764" max="11008" width="13.375" style="2"/>
    <col min="11009" max="11009" width="13.375" style="2" customWidth="1"/>
    <col min="11010" max="11010" width="13.375" style="2"/>
    <col min="11011" max="11011" width="9.625" style="2" customWidth="1"/>
    <col min="11012" max="11012" width="13.375" style="2"/>
    <col min="11013" max="11013" width="12.125" style="2" customWidth="1"/>
    <col min="11014" max="11014" width="13.375" style="2"/>
    <col min="11015" max="11015" width="14.625" style="2" customWidth="1"/>
    <col min="11016" max="11017" width="13.375" style="2"/>
    <col min="11018" max="11019" width="14.625" style="2" customWidth="1"/>
    <col min="11020" max="11264" width="13.375" style="2"/>
    <col min="11265" max="11265" width="13.375" style="2" customWidth="1"/>
    <col min="11266" max="11266" width="13.375" style="2"/>
    <col min="11267" max="11267" width="9.625" style="2" customWidth="1"/>
    <col min="11268" max="11268" width="13.375" style="2"/>
    <col min="11269" max="11269" width="12.125" style="2" customWidth="1"/>
    <col min="11270" max="11270" width="13.375" style="2"/>
    <col min="11271" max="11271" width="14.625" style="2" customWidth="1"/>
    <col min="11272" max="11273" width="13.375" style="2"/>
    <col min="11274" max="11275" width="14.625" style="2" customWidth="1"/>
    <col min="11276" max="11520" width="13.375" style="2"/>
    <col min="11521" max="11521" width="13.375" style="2" customWidth="1"/>
    <col min="11522" max="11522" width="13.375" style="2"/>
    <col min="11523" max="11523" width="9.625" style="2" customWidth="1"/>
    <col min="11524" max="11524" width="13.375" style="2"/>
    <col min="11525" max="11525" width="12.125" style="2" customWidth="1"/>
    <col min="11526" max="11526" width="13.375" style="2"/>
    <col min="11527" max="11527" width="14.625" style="2" customWidth="1"/>
    <col min="11528" max="11529" width="13.375" style="2"/>
    <col min="11530" max="11531" width="14.625" style="2" customWidth="1"/>
    <col min="11532" max="11776" width="13.375" style="2"/>
    <col min="11777" max="11777" width="13.375" style="2" customWidth="1"/>
    <col min="11778" max="11778" width="13.375" style="2"/>
    <col min="11779" max="11779" width="9.625" style="2" customWidth="1"/>
    <col min="11780" max="11780" width="13.375" style="2"/>
    <col min="11781" max="11781" width="12.125" style="2" customWidth="1"/>
    <col min="11782" max="11782" width="13.375" style="2"/>
    <col min="11783" max="11783" width="14.625" style="2" customWidth="1"/>
    <col min="11784" max="11785" width="13.375" style="2"/>
    <col min="11786" max="11787" width="14.625" style="2" customWidth="1"/>
    <col min="11788" max="12032" width="13.375" style="2"/>
    <col min="12033" max="12033" width="13.375" style="2" customWidth="1"/>
    <col min="12034" max="12034" width="13.375" style="2"/>
    <col min="12035" max="12035" width="9.625" style="2" customWidth="1"/>
    <col min="12036" max="12036" width="13.375" style="2"/>
    <col min="12037" max="12037" width="12.125" style="2" customWidth="1"/>
    <col min="12038" max="12038" width="13.375" style="2"/>
    <col min="12039" max="12039" width="14.625" style="2" customWidth="1"/>
    <col min="12040" max="12041" width="13.375" style="2"/>
    <col min="12042" max="12043" width="14.625" style="2" customWidth="1"/>
    <col min="12044" max="12288" width="13.375" style="2"/>
    <col min="12289" max="12289" width="13.375" style="2" customWidth="1"/>
    <col min="12290" max="12290" width="13.375" style="2"/>
    <col min="12291" max="12291" width="9.625" style="2" customWidth="1"/>
    <col min="12292" max="12292" width="13.375" style="2"/>
    <col min="12293" max="12293" width="12.125" style="2" customWidth="1"/>
    <col min="12294" max="12294" width="13.375" style="2"/>
    <col min="12295" max="12295" width="14.625" style="2" customWidth="1"/>
    <col min="12296" max="12297" width="13.375" style="2"/>
    <col min="12298" max="12299" width="14.625" style="2" customWidth="1"/>
    <col min="12300" max="12544" width="13.375" style="2"/>
    <col min="12545" max="12545" width="13.375" style="2" customWidth="1"/>
    <col min="12546" max="12546" width="13.375" style="2"/>
    <col min="12547" max="12547" width="9.625" style="2" customWidth="1"/>
    <col min="12548" max="12548" width="13.375" style="2"/>
    <col min="12549" max="12549" width="12.125" style="2" customWidth="1"/>
    <col min="12550" max="12550" width="13.375" style="2"/>
    <col min="12551" max="12551" width="14.625" style="2" customWidth="1"/>
    <col min="12552" max="12553" width="13.375" style="2"/>
    <col min="12554" max="12555" width="14.625" style="2" customWidth="1"/>
    <col min="12556" max="12800" width="13.375" style="2"/>
    <col min="12801" max="12801" width="13.375" style="2" customWidth="1"/>
    <col min="12802" max="12802" width="13.375" style="2"/>
    <col min="12803" max="12803" width="9.625" style="2" customWidth="1"/>
    <col min="12804" max="12804" width="13.375" style="2"/>
    <col min="12805" max="12805" width="12.125" style="2" customWidth="1"/>
    <col min="12806" max="12806" width="13.375" style="2"/>
    <col min="12807" max="12807" width="14.625" style="2" customWidth="1"/>
    <col min="12808" max="12809" width="13.375" style="2"/>
    <col min="12810" max="12811" width="14.625" style="2" customWidth="1"/>
    <col min="12812" max="13056" width="13.375" style="2"/>
    <col min="13057" max="13057" width="13.375" style="2" customWidth="1"/>
    <col min="13058" max="13058" width="13.375" style="2"/>
    <col min="13059" max="13059" width="9.625" style="2" customWidth="1"/>
    <col min="13060" max="13060" width="13.375" style="2"/>
    <col min="13061" max="13061" width="12.125" style="2" customWidth="1"/>
    <col min="13062" max="13062" width="13.375" style="2"/>
    <col min="13063" max="13063" width="14.625" style="2" customWidth="1"/>
    <col min="13064" max="13065" width="13.375" style="2"/>
    <col min="13066" max="13067" width="14.625" style="2" customWidth="1"/>
    <col min="13068" max="13312" width="13.375" style="2"/>
    <col min="13313" max="13313" width="13.375" style="2" customWidth="1"/>
    <col min="13314" max="13314" width="13.375" style="2"/>
    <col min="13315" max="13315" width="9.625" style="2" customWidth="1"/>
    <col min="13316" max="13316" width="13.375" style="2"/>
    <col min="13317" max="13317" width="12.125" style="2" customWidth="1"/>
    <col min="13318" max="13318" width="13.375" style="2"/>
    <col min="13319" max="13319" width="14.625" style="2" customWidth="1"/>
    <col min="13320" max="13321" width="13.375" style="2"/>
    <col min="13322" max="13323" width="14.625" style="2" customWidth="1"/>
    <col min="13324" max="13568" width="13.375" style="2"/>
    <col min="13569" max="13569" width="13.375" style="2" customWidth="1"/>
    <col min="13570" max="13570" width="13.375" style="2"/>
    <col min="13571" max="13571" width="9.625" style="2" customWidth="1"/>
    <col min="13572" max="13572" width="13.375" style="2"/>
    <col min="13573" max="13573" width="12.125" style="2" customWidth="1"/>
    <col min="13574" max="13574" width="13.375" style="2"/>
    <col min="13575" max="13575" width="14.625" style="2" customWidth="1"/>
    <col min="13576" max="13577" width="13.375" style="2"/>
    <col min="13578" max="13579" width="14.625" style="2" customWidth="1"/>
    <col min="13580" max="13824" width="13.375" style="2"/>
    <col min="13825" max="13825" width="13.375" style="2" customWidth="1"/>
    <col min="13826" max="13826" width="13.375" style="2"/>
    <col min="13827" max="13827" width="9.625" style="2" customWidth="1"/>
    <col min="13828" max="13828" width="13.375" style="2"/>
    <col min="13829" max="13829" width="12.125" style="2" customWidth="1"/>
    <col min="13830" max="13830" width="13.375" style="2"/>
    <col min="13831" max="13831" width="14.625" style="2" customWidth="1"/>
    <col min="13832" max="13833" width="13.375" style="2"/>
    <col min="13834" max="13835" width="14.625" style="2" customWidth="1"/>
    <col min="13836" max="14080" width="13.375" style="2"/>
    <col min="14081" max="14081" width="13.375" style="2" customWidth="1"/>
    <col min="14082" max="14082" width="13.375" style="2"/>
    <col min="14083" max="14083" width="9.625" style="2" customWidth="1"/>
    <col min="14084" max="14084" width="13.375" style="2"/>
    <col min="14085" max="14085" width="12.125" style="2" customWidth="1"/>
    <col min="14086" max="14086" width="13.375" style="2"/>
    <col min="14087" max="14087" width="14.625" style="2" customWidth="1"/>
    <col min="14088" max="14089" width="13.375" style="2"/>
    <col min="14090" max="14091" width="14.625" style="2" customWidth="1"/>
    <col min="14092" max="14336" width="13.375" style="2"/>
    <col min="14337" max="14337" width="13.375" style="2" customWidth="1"/>
    <col min="14338" max="14338" width="13.375" style="2"/>
    <col min="14339" max="14339" width="9.625" style="2" customWidth="1"/>
    <col min="14340" max="14340" width="13.375" style="2"/>
    <col min="14341" max="14341" width="12.125" style="2" customWidth="1"/>
    <col min="14342" max="14342" width="13.375" style="2"/>
    <col min="14343" max="14343" width="14.625" style="2" customWidth="1"/>
    <col min="14344" max="14345" width="13.375" style="2"/>
    <col min="14346" max="14347" width="14.625" style="2" customWidth="1"/>
    <col min="14348" max="14592" width="13.375" style="2"/>
    <col min="14593" max="14593" width="13.375" style="2" customWidth="1"/>
    <col min="14594" max="14594" width="13.375" style="2"/>
    <col min="14595" max="14595" width="9.625" style="2" customWidth="1"/>
    <col min="14596" max="14596" width="13.375" style="2"/>
    <col min="14597" max="14597" width="12.125" style="2" customWidth="1"/>
    <col min="14598" max="14598" width="13.375" style="2"/>
    <col min="14599" max="14599" width="14.625" style="2" customWidth="1"/>
    <col min="14600" max="14601" width="13.375" style="2"/>
    <col min="14602" max="14603" width="14.625" style="2" customWidth="1"/>
    <col min="14604" max="14848" width="13.375" style="2"/>
    <col min="14849" max="14849" width="13.375" style="2" customWidth="1"/>
    <col min="14850" max="14850" width="13.375" style="2"/>
    <col min="14851" max="14851" width="9.625" style="2" customWidth="1"/>
    <col min="14852" max="14852" width="13.375" style="2"/>
    <col min="14853" max="14853" width="12.125" style="2" customWidth="1"/>
    <col min="14854" max="14854" width="13.375" style="2"/>
    <col min="14855" max="14855" width="14.625" style="2" customWidth="1"/>
    <col min="14856" max="14857" width="13.375" style="2"/>
    <col min="14858" max="14859" width="14.625" style="2" customWidth="1"/>
    <col min="14860" max="15104" width="13.375" style="2"/>
    <col min="15105" max="15105" width="13.375" style="2" customWidth="1"/>
    <col min="15106" max="15106" width="13.375" style="2"/>
    <col min="15107" max="15107" width="9.625" style="2" customWidth="1"/>
    <col min="15108" max="15108" width="13.375" style="2"/>
    <col min="15109" max="15109" width="12.125" style="2" customWidth="1"/>
    <col min="15110" max="15110" width="13.375" style="2"/>
    <col min="15111" max="15111" width="14.625" style="2" customWidth="1"/>
    <col min="15112" max="15113" width="13.375" style="2"/>
    <col min="15114" max="15115" width="14.625" style="2" customWidth="1"/>
    <col min="15116" max="15360" width="13.375" style="2"/>
    <col min="15361" max="15361" width="13.375" style="2" customWidth="1"/>
    <col min="15362" max="15362" width="13.375" style="2"/>
    <col min="15363" max="15363" width="9.625" style="2" customWidth="1"/>
    <col min="15364" max="15364" width="13.375" style="2"/>
    <col min="15365" max="15365" width="12.125" style="2" customWidth="1"/>
    <col min="15366" max="15366" width="13.375" style="2"/>
    <col min="15367" max="15367" width="14.625" style="2" customWidth="1"/>
    <col min="15368" max="15369" width="13.375" style="2"/>
    <col min="15370" max="15371" width="14.625" style="2" customWidth="1"/>
    <col min="15372" max="15616" width="13.375" style="2"/>
    <col min="15617" max="15617" width="13.375" style="2" customWidth="1"/>
    <col min="15618" max="15618" width="13.375" style="2"/>
    <col min="15619" max="15619" width="9.625" style="2" customWidth="1"/>
    <col min="15620" max="15620" width="13.375" style="2"/>
    <col min="15621" max="15621" width="12.125" style="2" customWidth="1"/>
    <col min="15622" max="15622" width="13.375" style="2"/>
    <col min="15623" max="15623" width="14.625" style="2" customWidth="1"/>
    <col min="15624" max="15625" width="13.375" style="2"/>
    <col min="15626" max="15627" width="14.625" style="2" customWidth="1"/>
    <col min="15628" max="15872" width="13.375" style="2"/>
    <col min="15873" max="15873" width="13.375" style="2" customWidth="1"/>
    <col min="15874" max="15874" width="13.375" style="2"/>
    <col min="15875" max="15875" width="9.625" style="2" customWidth="1"/>
    <col min="15876" max="15876" width="13.375" style="2"/>
    <col min="15877" max="15877" width="12.125" style="2" customWidth="1"/>
    <col min="15878" max="15878" width="13.375" style="2"/>
    <col min="15879" max="15879" width="14.625" style="2" customWidth="1"/>
    <col min="15880" max="15881" width="13.375" style="2"/>
    <col min="15882" max="15883" width="14.625" style="2" customWidth="1"/>
    <col min="15884" max="16128" width="13.375" style="2"/>
    <col min="16129" max="16129" width="13.375" style="2" customWidth="1"/>
    <col min="16130" max="16130" width="13.375" style="2"/>
    <col min="16131" max="16131" width="9.625" style="2" customWidth="1"/>
    <col min="16132" max="16132" width="13.375" style="2"/>
    <col min="16133" max="16133" width="12.125" style="2" customWidth="1"/>
    <col min="16134" max="16134" width="13.375" style="2"/>
    <col min="16135" max="16135" width="14.625" style="2" customWidth="1"/>
    <col min="16136" max="16137" width="13.375" style="2"/>
    <col min="16138" max="16139" width="14.625" style="2" customWidth="1"/>
    <col min="16140" max="16384" width="13.375" style="2"/>
  </cols>
  <sheetData>
    <row r="1" spans="1:12" x14ac:dyDescent="0.2">
      <c r="A1" s="1"/>
    </row>
    <row r="6" spans="1:12" x14ac:dyDescent="0.2">
      <c r="F6" s="3" t="s">
        <v>658</v>
      </c>
    </row>
    <row r="7" spans="1:12" x14ac:dyDescent="0.2">
      <c r="D7" s="1" t="s">
        <v>659</v>
      </c>
    </row>
    <row r="8" spans="1:12" x14ac:dyDescent="0.2">
      <c r="D8" s="1" t="s">
        <v>660</v>
      </c>
    </row>
    <row r="9" spans="1:12" x14ac:dyDescent="0.2">
      <c r="D9" s="1" t="s">
        <v>661</v>
      </c>
    </row>
    <row r="10" spans="1:12" x14ac:dyDescent="0.2">
      <c r="D10" s="1" t="s">
        <v>662</v>
      </c>
    </row>
    <row r="12" spans="1:12" ht="18" thickBot="1" x14ac:dyDescent="0.25">
      <c r="B12" s="5"/>
      <c r="C12" s="5"/>
      <c r="D12" s="43" t="s">
        <v>663</v>
      </c>
      <c r="E12" s="5"/>
      <c r="F12" s="5"/>
      <c r="G12" s="5"/>
      <c r="H12" s="5"/>
      <c r="I12" s="5"/>
      <c r="J12" s="5"/>
      <c r="K12" s="5"/>
    </row>
    <row r="13" spans="1:12" x14ac:dyDescent="0.2">
      <c r="D13" s="6"/>
      <c r="E13" s="7"/>
      <c r="F13" s="7"/>
      <c r="G13" s="6"/>
      <c r="H13" s="22" t="s">
        <v>664</v>
      </c>
      <c r="I13" s="7"/>
      <c r="J13" s="10" t="s">
        <v>665</v>
      </c>
      <c r="K13" s="7"/>
      <c r="L13" s="4"/>
    </row>
    <row r="14" spans="1:12" x14ac:dyDescent="0.2">
      <c r="B14" s="1" t="s">
        <v>6</v>
      </c>
      <c r="D14" s="9" t="s">
        <v>666</v>
      </c>
      <c r="E14" s="6"/>
      <c r="F14" s="8" t="s">
        <v>667</v>
      </c>
      <c r="G14" s="9" t="s">
        <v>575</v>
      </c>
      <c r="H14" s="6"/>
      <c r="I14" s="6"/>
      <c r="J14" s="6"/>
      <c r="K14" s="6"/>
      <c r="L14" s="4"/>
    </row>
    <row r="15" spans="1:12" x14ac:dyDescent="0.2">
      <c r="B15" s="7"/>
      <c r="C15" s="7"/>
      <c r="D15" s="11"/>
      <c r="E15" s="32" t="s">
        <v>197</v>
      </c>
      <c r="F15" s="32" t="s">
        <v>668</v>
      </c>
      <c r="G15" s="11"/>
      <c r="H15" s="32" t="s">
        <v>669</v>
      </c>
      <c r="I15" s="32" t="s">
        <v>670</v>
      </c>
      <c r="J15" s="32" t="s">
        <v>669</v>
      </c>
      <c r="K15" s="32" t="s">
        <v>670</v>
      </c>
      <c r="L15" s="4"/>
    </row>
    <row r="16" spans="1:12" x14ac:dyDescent="0.2">
      <c r="D16" s="12" t="s">
        <v>38</v>
      </c>
      <c r="E16" s="13" t="s">
        <v>38</v>
      </c>
      <c r="F16" s="13" t="s">
        <v>38</v>
      </c>
      <c r="G16" s="13" t="s">
        <v>19</v>
      </c>
      <c r="H16" s="13" t="s">
        <v>19</v>
      </c>
      <c r="I16" s="13" t="s">
        <v>19</v>
      </c>
      <c r="J16" s="13" t="s">
        <v>72</v>
      </c>
      <c r="K16" s="13" t="s">
        <v>72</v>
      </c>
    </row>
    <row r="17" spans="2:11" x14ac:dyDescent="0.2">
      <c r="B17" s="1" t="s">
        <v>671</v>
      </c>
      <c r="D17" s="14">
        <f>E17+F17</f>
        <v>5127</v>
      </c>
      <c r="E17" s="15">
        <v>4217</v>
      </c>
      <c r="F17" s="15">
        <v>910</v>
      </c>
      <c r="G17" s="16">
        <f>H17+I17</f>
        <v>104139</v>
      </c>
      <c r="H17" s="15">
        <v>66256</v>
      </c>
      <c r="I17" s="15">
        <v>37883</v>
      </c>
      <c r="J17" s="15">
        <v>31028</v>
      </c>
      <c r="K17" s="15">
        <v>16388</v>
      </c>
    </row>
    <row r="18" spans="2:11" x14ac:dyDescent="0.2">
      <c r="B18" s="1" t="s">
        <v>672</v>
      </c>
      <c r="D18" s="14">
        <f>E18+F18</f>
        <v>6459</v>
      </c>
      <c r="E18" s="15">
        <v>4988</v>
      </c>
      <c r="F18" s="15">
        <v>1471</v>
      </c>
      <c r="G18" s="16">
        <f>H18+I18</f>
        <v>122201</v>
      </c>
      <c r="H18" s="15">
        <v>76942</v>
      </c>
      <c r="I18" s="15">
        <v>45259</v>
      </c>
      <c r="J18" s="15">
        <v>58864</v>
      </c>
      <c r="K18" s="15">
        <v>30129</v>
      </c>
    </row>
    <row r="19" spans="2:11" x14ac:dyDescent="0.2">
      <c r="B19" s="1" t="s">
        <v>673</v>
      </c>
      <c r="D19" s="14">
        <f>E19+F19</f>
        <v>7275</v>
      </c>
      <c r="E19" s="15">
        <v>5351</v>
      </c>
      <c r="F19" s="15">
        <v>1924</v>
      </c>
      <c r="G19" s="16">
        <f>H19+I19</f>
        <v>118722</v>
      </c>
      <c r="H19" s="15">
        <v>77055</v>
      </c>
      <c r="I19" s="15">
        <v>41667</v>
      </c>
      <c r="J19" s="15">
        <v>127084</v>
      </c>
      <c r="K19" s="15">
        <v>72447</v>
      </c>
    </row>
    <row r="20" spans="2:11" x14ac:dyDescent="0.2">
      <c r="D20" s="6"/>
    </row>
    <row r="21" spans="2:11" x14ac:dyDescent="0.2">
      <c r="B21" s="1" t="s">
        <v>674</v>
      </c>
      <c r="D21" s="14">
        <f>E21+F21</f>
        <v>8173</v>
      </c>
      <c r="E21" s="15">
        <v>5753</v>
      </c>
      <c r="F21" s="15">
        <v>2420</v>
      </c>
      <c r="G21" s="16">
        <f>H21+I21</f>
        <v>120631</v>
      </c>
      <c r="H21" s="15">
        <v>78990</v>
      </c>
      <c r="I21" s="15">
        <v>41641</v>
      </c>
      <c r="J21" s="15">
        <v>191542</v>
      </c>
      <c r="K21" s="15">
        <v>110012</v>
      </c>
    </row>
    <row r="22" spans="2:11" x14ac:dyDescent="0.2">
      <c r="B22" s="1" t="s">
        <v>675</v>
      </c>
      <c r="D22" s="14">
        <f>E22+F22</f>
        <v>8457</v>
      </c>
      <c r="E22" s="15">
        <v>5687</v>
      </c>
      <c r="F22" s="15">
        <v>2770</v>
      </c>
      <c r="G22" s="16">
        <f>H22+I22</f>
        <v>122191</v>
      </c>
      <c r="H22" s="15">
        <v>80468</v>
      </c>
      <c r="I22" s="15">
        <v>41723</v>
      </c>
      <c r="J22" s="15">
        <v>241374</v>
      </c>
      <c r="K22" s="15">
        <v>141723</v>
      </c>
    </row>
    <row r="23" spans="2:11" x14ac:dyDescent="0.2">
      <c r="B23" s="1" t="s">
        <v>676</v>
      </c>
      <c r="D23" s="14">
        <f>E23+F23</f>
        <v>10934</v>
      </c>
      <c r="E23" s="15">
        <v>9553</v>
      </c>
      <c r="F23" s="15">
        <v>1381</v>
      </c>
      <c r="G23" s="16">
        <f>H23+I23</f>
        <v>141296</v>
      </c>
      <c r="H23" s="15">
        <v>91696</v>
      </c>
      <c r="I23" s="15">
        <v>49600</v>
      </c>
      <c r="J23" s="15">
        <v>279655</v>
      </c>
      <c r="K23" s="15">
        <v>167849</v>
      </c>
    </row>
    <row r="24" spans="2:11" x14ac:dyDescent="0.2">
      <c r="D24" s="6"/>
      <c r="E24" s="15"/>
      <c r="F24" s="15"/>
      <c r="H24" s="15"/>
      <c r="I24" s="15"/>
      <c r="J24" s="15"/>
      <c r="K24" s="15"/>
    </row>
    <row r="25" spans="2:11" x14ac:dyDescent="0.2">
      <c r="B25" s="1" t="s">
        <v>677</v>
      </c>
      <c r="D25" s="14">
        <f>E25+F25</f>
        <v>12204</v>
      </c>
      <c r="E25" s="15">
        <v>10505</v>
      </c>
      <c r="F25" s="15">
        <v>1699</v>
      </c>
      <c r="G25" s="16">
        <f>H25+I25</f>
        <v>151201</v>
      </c>
      <c r="H25" s="15">
        <v>97747</v>
      </c>
      <c r="I25" s="15">
        <v>53454</v>
      </c>
      <c r="J25" s="15">
        <v>309750</v>
      </c>
      <c r="K25" s="15">
        <v>186494</v>
      </c>
    </row>
    <row r="26" spans="2:11" x14ac:dyDescent="0.2">
      <c r="B26" s="1" t="s">
        <v>678</v>
      </c>
      <c r="D26" s="14">
        <f>E26+F26</f>
        <v>12604</v>
      </c>
      <c r="E26" s="15">
        <v>10750</v>
      </c>
      <c r="F26" s="15">
        <v>1854</v>
      </c>
      <c r="G26" s="16">
        <f>H26+I26</f>
        <v>153987</v>
      </c>
      <c r="H26" s="15">
        <v>99786</v>
      </c>
      <c r="I26" s="15">
        <v>54201</v>
      </c>
      <c r="J26" s="15">
        <v>315449</v>
      </c>
      <c r="K26" s="15">
        <v>192011</v>
      </c>
    </row>
    <row r="27" spans="2:11" x14ac:dyDescent="0.2">
      <c r="B27" s="1" t="s">
        <v>679</v>
      </c>
      <c r="D27" s="14">
        <f>E27+F27</f>
        <v>12965</v>
      </c>
      <c r="E27" s="15">
        <v>11052</v>
      </c>
      <c r="F27" s="15">
        <v>1913</v>
      </c>
      <c r="G27" s="16">
        <f>H27+I27</f>
        <v>157210</v>
      </c>
      <c r="H27" s="15">
        <v>101661</v>
      </c>
      <c r="I27" s="15">
        <v>55549</v>
      </c>
      <c r="J27" s="15">
        <v>319085</v>
      </c>
      <c r="K27" s="15">
        <v>196745</v>
      </c>
    </row>
    <row r="28" spans="2:11" x14ac:dyDescent="0.2">
      <c r="D28" s="6"/>
    </row>
    <row r="29" spans="2:11" x14ac:dyDescent="0.2">
      <c r="B29" s="1" t="s">
        <v>680</v>
      </c>
      <c r="D29" s="14">
        <f>E29+F29</f>
        <v>13311</v>
      </c>
      <c r="E29" s="15">
        <v>11306</v>
      </c>
      <c r="F29" s="15">
        <v>2005</v>
      </c>
      <c r="G29" s="16">
        <f>H29+I29</f>
        <v>160034</v>
      </c>
      <c r="H29" s="15">
        <v>103093</v>
      </c>
      <c r="I29" s="15">
        <v>56941</v>
      </c>
      <c r="J29" s="15">
        <v>321793</v>
      </c>
      <c r="K29" s="15">
        <v>199639</v>
      </c>
    </row>
    <row r="30" spans="2:11" x14ac:dyDescent="0.2">
      <c r="B30" s="1" t="s">
        <v>681</v>
      </c>
      <c r="D30" s="14">
        <f>E30+F30</f>
        <v>13556</v>
      </c>
      <c r="E30" s="15">
        <v>11473</v>
      </c>
      <c r="F30" s="15">
        <v>2083</v>
      </c>
      <c r="G30" s="16">
        <f>H30+I30</f>
        <v>162118</v>
      </c>
      <c r="H30" s="15">
        <v>104166</v>
      </c>
      <c r="I30" s="15">
        <v>57952</v>
      </c>
      <c r="J30" s="15">
        <v>325787</v>
      </c>
      <c r="K30" s="15">
        <v>202843</v>
      </c>
    </row>
    <row r="31" spans="2:11" x14ac:dyDescent="0.2">
      <c r="B31" s="3" t="s">
        <v>682</v>
      </c>
      <c r="C31" s="19"/>
      <c r="D31" s="17">
        <f>E31+F31</f>
        <v>13817</v>
      </c>
      <c r="E31" s="19">
        <f>SUM(E33:E35)</f>
        <v>11681</v>
      </c>
      <c r="F31" s="19">
        <f>SUM(F33:F35)</f>
        <v>2136</v>
      </c>
      <c r="G31" s="19">
        <f>H31+I31</f>
        <v>161551</v>
      </c>
      <c r="H31" s="19">
        <f>SUM(H33:H35)</f>
        <v>103986</v>
      </c>
      <c r="I31" s="19">
        <f>SUM(I33:I35)</f>
        <v>57565</v>
      </c>
      <c r="J31" s="18">
        <v>330105</v>
      </c>
      <c r="K31" s="18">
        <v>206418</v>
      </c>
    </row>
    <row r="32" spans="2:11" x14ac:dyDescent="0.2">
      <c r="D32" s="6"/>
      <c r="E32" s="15"/>
      <c r="F32" s="15"/>
      <c r="H32" s="15"/>
      <c r="I32" s="15"/>
      <c r="J32" s="15"/>
      <c r="K32" s="15"/>
    </row>
    <row r="33" spans="1:12" x14ac:dyDescent="0.2">
      <c r="B33" s="1" t="s">
        <v>683</v>
      </c>
      <c r="D33" s="14">
        <f>E33+F33</f>
        <v>5664</v>
      </c>
      <c r="E33" s="15">
        <v>4847</v>
      </c>
      <c r="F33" s="15">
        <v>817</v>
      </c>
      <c r="G33" s="16">
        <f>H33+I33</f>
        <v>68226</v>
      </c>
      <c r="H33" s="15">
        <v>45026</v>
      </c>
      <c r="I33" s="15">
        <v>23200</v>
      </c>
      <c r="J33" s="15">
        <v>330635</v>
      </c>
      <c r="K33" s="15">
        <v>210070</v>
      </c>
    </row>
    <row r="34" spans="1:12" x14ac:dyDescent="0.2">
      <c r="B34" s="1" t="s">
        <v>684</v>
      </c>
      <c r="D34" s="14">
        <f>E34+F34</f>
        <v>4458</v>
      </c>
      <c r="E34" s="15">
        <v>3771</v>
      </c>
      <c r="F34" s="15">
        <v>687</v>
      </c>
      <c r="G34" s="16">
        <f>H34+I34</f>
        <v>52323</v>
      </c>
      <c r="H34" s="15">
        <v>33626</v>
      </c>
      <c r="I34" s="15">
        <v>18697</v>
      </c>
      <c r="J34" s="15">
        <v>339786</v>
      </c>
      <c r="K34" s="15">
        <v>209413</v>
      </c>
    </row>
    <row r="35" spans="1:12" x14ac:dyDescent="0.2">
      <c r="B35" s="1" t="s">
        <v>685</v>
      </c>
      <c r="D35" s="14">
        <f>E35+F35</f>
        <v>3695</v>
      </c>
      <c r="E35" s="15">
        <v>3063</v>
      </c>
      <c r="F35" s="15">
        <v>632</v>
      </c>
      <c r="G35" s="16">
        <f>H35+I35</f>
        <v>41002</v>
      </c>
      <c r="H35" s="15">
        <v>25334</v>
      </c>
      <c r="I35" s="15">
        <v>15668</v>
      </c>
      <c r="J35" s="15">
        <v>316312</v>
      </c>
      <c r="K35" s="15">
        <v>197435</v>
      </c>
    </row>
    <row r="36" spans="1:12" ht="18" thickBot="1" x14ac:dyDescent="0.25">
      <c r="B36" s="5"/>
      <c r="C36" s="5"/>
      <c r="D36" s="20"/>
      <c r="E36" s="5"/>
      <c r="F36" s="5"/>
      <c r="G36" s="5"/>
      <c r="H36" s="5"/>
      <c r="I36" s="5"/>
      <c r="J36" s="5"/>
      <c r="K36" s="5"/>
    </row>
    <row r="37" spans="1:12" x14ac:dyDescent="0.2">
      <c r="B37" s="4"/>
      <c r="C37" s="4"/>
      <c r="D37" s="31" t="s">
        <v>91</v>
      </c>
      <c r="E37" s="4"/>
      <c r="F37" s="4"/>
      <c r="G37" s="4"/>
      <c r="H37" s="4"/>
      <c r="I37" s="4"/>
      <c r="J37" s="4"/>
      <c r="K37" s="4"/>
    </row>
    <row r="38" spans="1:12" x14ac:dyDescent="0.2">
      <c r="A38" s="1"/>
      <c r="L38" s="4"/>
    </row>
  </sheetData>
  <phoneticPr fontId="2"/>
  <pageMargins left="0.23000000000000004" right="0.23000000000000004" top="0.51" bottom="0.53" header="0.51200000000000001" footer="0.51200000000000001"/>
  <pageSetup paperSize="12" scale="75" orientation="portrait" verticalDpi="0" r:id="rId1"/>
  <headerFooter alignWithMargins="0"/>
  <rowBreaks count="1" manualBreakCount="1">
    <brk id="37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72"/>
  <sheetViews>
    <sheetView showGridLines="0" zoomScale="75" workbookViewId="0">
      <selection activeCell="A3" sqref="A3"/>
    </sheetView>
  </sheetViews>
  <sheetFormatPr defaultColWidth="9.625" defaultRowHeight="17.25" x14ac:dyDescent="0.2"/>
  <cols>
    <col min="1" max="1" width="13.375" style="2" customWidth="1"/>
    <col min="2" max="2" width="15.875" style="2" customWidth="1"/>
    <col min="3" max="3" width="12.125" style="2" customWidth="1"/>
    <col min="4" max="4" width="9.625" style="2"/>
    <col min="5" max="5" width="10.875" style="2" customWidth="1"/>
    <col min="6" max="256" width="9.625" style="2"/>
    <col min="257" max="257" width="13.375" style="2" customWidth="1"/>
    <col min="258" max="258" width="15.875" style="2" customWidth="1"/>
    <col min="259" max="259" width="12.125" style="2" customWidth="1"/>
    <col min="260" max="260" width="9.625" style="2"/>
    <col min="261" max="261" width="10.875" style="2" customWidth="1"/>
    <col min="262" max="512" width="9.625" style="2"/>
    <col min="513" max="513" width="13.375" style="2" customWidth="1"/>
    <col min="514" max="514" width="15.875" style="2" customWidth="1"/>
    <col min="515" max="515" width="12.125" style="2" customWidth="1"/>
    <col min="516" max="516" width="9.625" style="2"/>
    <col min="517" max="517" width="10.875" style="2" customWidth="1"/>
    <col min="518" max="768" width="9.625" style="2"/>
    <col min="769" max="769" width="13.375" style="2" customWidth="1"/>
    <col min="770" max="770" width="15.875" style="2" customWidth="1"/>
    <col min="771" max="771" width="12.125" style="2" customWidth="1"/>
    <col min="772" max="772" width="9.625" style="2"/>
    <col min="773" max="773" width="10.875" style="2" customWidth="1"/>
    <col min="774" max="1024" width="9.625" style="2"/>
    <col min="1025" max="1025" width="13.375" style="2" customWidth="1"/>
    <col min="1026" max="1026" width="15.875" style="2" customWidth="1"/>
    <col min="1027" max="1027" width="12.125" style="2" customWidth="1"/>
    <col min="1028" max="1028" width="9.625" style="2"/>
    <col min="1029" max="1029" width="10.875" style="2" customWidth="1"/>
    <col min="1030" max="1280" width="9.625" style="2"/>
    <col min="1281" max="1281" width="13.375" style="2" customWidth="1"/>
    <col min="1282" max="1282" width="15.875" style="2" customWidth="1"/>
    <col min="1283" max="1283" width="12.125" style="2" customWidth="1"/>
    <col min="1284" max="1284" width="9.625" style="2"/>
    <col min="1285" max="1285" width="10.875" style="2" customWidth="1"/>
    <col min="1286" max="1536" width="9.625" style="2"/>
    <col min="1537" max="1537" width="13.375" style="2" customWidth="1"/>
    <col min="1538" max="1538" width="15.875" style="2" customWidth="1"/>
    <col min="1539" max="1539" width="12.125" style="2" customWidth="1"/>
    <col min="1540" max="1540" width="9.625" style="2"/>
    <col min="1541" max="1541" width="10.875" style="2" customWidth="1"/>
    <col min="1542" max="1792" width="9.625" style="2"/>
    <col min="1793" max="1793" width="13.375" style="2" customWidth="1"/>
    <col min="1794" max="1794" width="15.875" style="2" customWidth="1"/>
    <col min="1795" max="1795" width="12.125" style="2" customWidth="1"/>
    <col min="1796" max="1796" width="9.625" style="2"/>
    <col min="1797" max="1797" width="10.875" style="2" customWidth="1"/>
    <col min="1798" max="2048" width="9.625" style="2"/>
    <col min="2049" max="2049" width="13.375" style="2" customWidth="1"/>
    <col min="2050" max="2050" width="15.875" style="2" customWidth="1"/>
    <col min="2051" max="2051" width="12.125" style="2" customWidth="1"/>
    <col min="2052" max="2052" width="9.625" style="2"/>
    <col min="2053" max="2053" width="10.875" style="2" customWidth="1"/>
    <col min="2054" max="2304" width="9.625" style="2"/>
    <col min="2305" max="2305" width="13.375" style="2" customWidth="1"/>
    <col min="2306" max="2306" width="15.875" style="2" customWidth="1"/>
    <col min="2307" max="2307" width="12.125" style="2" customWidth="1"/>
    <col min="2308" max="2308" width="9.625" style="2"/>
    <col min="2309" max="2309" width="10.875" style="2" customWidth="1"/>
    <col min="2310" max="2560" width="9.625" style="2"/>
    <col min="2561" max="2561" width="13.375" style="2" customWidth="1"/>
    <col min="2562" max="2562" width="15.875" style="2" customWidth="1"/>
    <col min="2563" max="2563" width="12.125" style="2" customWidth="1"/>
    <col min="2564" max="2564" width="9.625" style="2"/>
    <col min="2565" max="2565" width="10.875" style="2" customWidth="1"/>
    <col min="2566" max="2816" width="9.625" style="2"/>
    <col min="2817" max="2817" width="13.375" style="2" customWidth="1"/>
    <col min="2818" max="2818" width="15.875" style="2" customWidth="1"/>
    <col min="2819" max="2819" width="12.125" style="2" customWidth="1"/>
    <col min="2820" max="2820" width="9.625" style="2"/>
    <col min="2821" max="2821" width="10.875" style="2" customWidth="1"/>
    <col min="2822" max="3072" width="9.625" style="2"/>
    <col min="3073" max="3073" width="13.375" style="2" customWidth="1"/>
    <col min="3074" max="3074" width="15.875" style="2" customWidth="1"/>
    <col min="3075" max="3075" width="12.125" style="2" customWidth="1"/>
    <col min="3076" max="3076" width="9.625" style="2"/>
    <col min="3077" max="3077" width="10.875" style="2" customWidth="1"/>
    <col min="3078" max="3328" width="9.625" style="2"/>
    <col min="3329" max="3329" width="13.375" style="2" customWidth="1"/>
    <col min="3330" max="3330" width="15.875" style="2" customWidth="1"/>
    <col min="3331" max="3331" width="12.125" style="2" customWidth="1"/>
    <col min="3332" max="3332" width="9.625" style="2"/>
    <col min="3333" max="3333" width="10.875" style="2" customWidth="1"/>
    <col min="3334" max="3584" width="9.625" style="2"/>
    <col min="3585" max="3585" width="13.375" style="2" customWidth="1"/>
    <col min="3586" max="3586" width="15.875" style="2" customWidth="1"/>
    <col min="3587" max="3587" width="12.125" style="2" customWidth="1"/>
    <col min="3588" max="3588" width="9.625" style="2"/>
    <col min="3589" max="3589" width="10.875" style="2" customWidth="1"/>
    <col min="3590" max="3840" width="9.625" style="2"/>
    <col min="3841" max="3841" width="13.375" style="2" customWidth="1"/>
    <col min="3842" max="3842" width="15.875" style="2" customWidth="1"/>
    <col min="3843" max="3843" width="12.125" style="2" customWidth="1"/>
    <col min="3844" max="3844" width="9.625" style="2"/>
    <col min="3845" max="3845" width="10.875" style="2" customWidth="1"/>
    <col min="3846" max="4096" width="9.625" style="2"/>
    <col min="4097" max="4097" width="13.375" style="2" customWidth="1"/>
    <col min="4098" max="4098" width="15.875" style="2" customWidth="1"/>
    <col min="4099" max="4099" width="12.125" style="2" customWidth="1"/>
    <col min="4100" max="4100" width="9.625" style="2"/>
    <col min="4101" max="4101" width="10.875" style="2" customWidth="1"/>
    <col min="4102" max="4352" width="9.625" style="2"/>
    <col min="4353" max="4353" width="13.375" style="2" customWidth="1"/>
    <col min="4354" max="4354" width="15.875" style="2" customWidth="1"/>
    <col min="4355" max="4355" width="12.125" style="2" customWidth="1"/>
    <col min="4356" max="4356" width="9.625" style="2"/>
    <col min="4357" max="4357" width="10.875" style="2" customWidth="1"/>
    <col min="4358" max="4608" width="9.625" style="2"/>
    <col min="4609" max="4609" width="13.375" style="2" customWidth="1"/>
    <col min="4610" max="4610" width="15.875" style="2" customWidth="1"/>
    <col min="4611" max="4611" width="12.125" style="2" customWidth="1"/>
    <col min="4612" max="4612" width="9.625" style="2"/>
    <col min="4613" max="4613" width="10.875" style="2" customWidth="1"/>
    <col min="4614" max="4864" width="9.625" style="2"/>
    <col min="4865" max="4865" width="13.375" style="2" customWidth="1"/>
    <col min="4866" max="4866" width="15.875" style="2" customWidth="1"/>
    <col min="4867" max="4867" width="12.125" style="2" customWidth="1"/>
    <col min="4868" max="4868" width="9.625" style="2"/>
    <col min="4869" max="4869" width="10.875" style="2" customWidth="1"/>
    <col min="4870" max="5120" width="9.625" style="2"/>
    <col min="5121" max="5121" width="13.375" style="2" customWidth="1"/>
    <col min="5122" max="5122" width="15.875" style="2" customWidth="1"/>
    <col min="5123" max="5123" width="12.125" style="2" customWidth="1"/>
    <col min="5124" max="5124" width="9.625" style="2"/>
    <col min="5125" max="5125" width="10.875" style="2" customWidth="1"/>
    <col min="5126" max="5376" width="9.625" style="2"/>
    <col min="5377" max="5377" width="13.375" style="2" customWidth="1"/>
    <col min="5378" max="5378" width="15.875" style="2" customWidth="1"/>
    <col min="5379" max="5379" width="12.125" style="2" customWidth="1"/>
    <col min="5380" max="5380" width="9.625" style="2"/>
    <col min="5381" max="5381" width="10.875" style="2" customWidth="1"/>
    <col min="5382" max="5632" width="9.625" style="2"/>
    <col min="5633" max="5633" width="13.375" style="2" customWidth="1"/>
    <col min="5634" max="5634" width="15.875" style="2" customWidth="1"/>
    <col min="5635" max="5635" width="12.125" style="2" customWidth="1"/>
    <col min="5636" max="5636" width="9.625" style="2"/>
    <col min="5637" max="5637" width="10.875" style="2" customWidth="1"/>
    <col min="5638" max="5888" width="9.625" style="2"/>
    <col min="5889" max="5889" width="13.375" style="2" customWidth="1"/>
    <col min="5890" max="5890" width="15.875" style="2" customWidth="1"/>
    <col min="5891" max="5891" width="12.125" style="2" customWidth="1"/>
    <col min="5892" max="5892" width="9.625" style="2"/>
    <col min="5893" max="5893" width="10.875" style="2" customWidth="1"/>
    <col min="5894" max="6144" width="9.625" style="2"/>
    <col min="6145" max="6145" width="13.375" style="2" customWidth="1"/>
    <col min="6146" max="6146" width="15.875" style="2" customWidth="1"/>
    <col min="6147" max="6147" width="12.125" style="2" customWidth="1"/>
    <col min="6148" max="6148" width="9.625" style="2"/>
    <col min="6149" max="6149" width="10.875" style="2" customWidth="1"/>
    <col min="6150" max="6400" width="9.625" style="2"/>
    <col min="6401" max="6401" width="13.375" style="2" customWidth="1"/>
    <col min="6402" max="6402" width="15.875" style="2" customWidth="1"/>
    <col min="6403" max="6403" width="12.125" style="2" customWidth="1"/>
    <col min="6404" max="6404" width="9.625" style="2"/>
    <col min="6405" max="6405" width="10.875" style="2" customWidth="1"/>
    <col min="6406" max="6656" width="9.625" style="2"/>
    <col min="6657" max="6657" width="13.375" style="2" customWidth="1"/>
    <col min="6658" max="6658" width="15.875" style="2" customWidth="1"/>
    <col min="6659" max="6659" width="12.125" style="2" customWidth="1"/>
    <col min="6660" max="6660" width="9.625" style="2"/>
    <col min="6661" max="6661" width="10.875" style="2" customWidth="1"/>
    <col min="6662" max="6912" width="9.625" style="2"/>
    <col min="6913" max="6913" width="13.375" style="2" customWidth="1"/>
    <col min="6914" max="6914" width="15.875" style="2" customWidth="1"/>
    <col min="6915" max="6915" width="12.125" style="2" customWidth="1"/>
    <col min="6916" max="6916" width="9.625" style="2"/>
    <col min="6917" max="6917" width="10.875" style="2" customWidth="1"/>
    <col min="6918" max="7168" width="9.625" style="2"/>
    <col min="7169" max="7169" width="13.375" style="2" customWidth="1"/>
    <col min="7170" max="7170" width="15.875" style="2" customWidth="1"/>
    <col min="7171" max="7171" width="12.125" style="2" customWidth="1"/>
    <col min="7172" max="7172" width="9.625" style="2"/>
    <col min="7173" max="7173" width="10.875" style="2" customWidth="1"/>
    <col min="7174" max="7424" width="9.625" style="2"/>
    <col min="7425" max="7425" width="13.375" style="2" customWidth="1"/>
    <col min="7426" max="7426" width="15.875" style="2" customWidth="1"/>
    <col min="7427" max="7427" width="12.125" style="2" customWidth="1"/>
    <col min="7428" max="7428" width="9.625" style="2"/>
    <col min="7429" max="7429" width="10.875" style="2" customWidth="1"/>
    <col min="7430" max="7680" width="9.625" style="2"/>
    <col min="7681" max="7681" width="13.375" style="2" customWidth="1"/>
    <col min="7682" max="7682" width="15.875" style="2" customWidth="1"/>
    <col min="7683" max="7683" width="12.125" style="2" customWidth="1"/>
    <col min="7684" max="7684" width="9.625" style="2"/>
    <col min="7685" max="7685" width="10.875" style="2" customWidth="1"/>
    <col min="7686" max="7936" width="9.625" style="2"/>
    <col min="7937" max="7937" width="13.375" style="2" customWidth="1"/>
    <col min="7938" max="7938" width="15.875" style="2" customWidth="1"/>
    <col min="7939" max="7939" width="12.125" style="2" customWidth="1"/>
    <col min="7940" max="7940" width="9.625" style="2"/>
    <col min="7941" max="7941" width="10.875" style="2" customWidth="1"/>
    <col min="7942" max="8192" width="9.625" style="2"/>
    <col min="8193" max="8193" width="13.375" style="2" customWidth="1"/>
    <col min="8194" max="8194" width="15.875" style="2" customWidth="1"/>
    <col min="8195" max="8195" width="12.125" style="2" customWidth="1"/>
    <col min="8196" max="8196" width="9.625" style="2"/>
    <col min="8197" max="8197" width="10.875" style="2" customWidth="1"/>
    <col min="8198" max="8448" width="9.625" style="2"/>
    <col min="8449" max="8449" width="13.375" style="2" customWidth="1"/>
    <col min="8450" max="8450" width="15.875" style="2" customWidth="1"/>
    <col min="8451" max="8451" width="12.125" style="2" customWidth="1"/>
    <col min="8452" max="8452" width="9.625" style="2"/>
    <col min="8453" max="8453" width="10.875" style="2" customWidth="1"/>
    <col min="8454" max="8704" width="9.625" style="2"/>
    <col min="8705" max="8705" width="13.375" style="2" customWidth="1"/>
    <col min="8706" max="8706" width="15.875" style="2" customWidth="1"/>
    <col min="8707" max="8707" width="12.125" style="2" customWidth="1"/>
    <col min="8708" max="8708" width="9.625" style="2"/>
    <col min="8709" max="8709" width="10.875" style="2" customWidth="1"/>
    <col min="8710" max="8960" width="9.625" style="2"/>
    <col min="8961" max="8961" width="13.375" style="2" customWidth="1"/>
    <col min="8962" max="8962" width="15.875" style="2" customWidth="1"/>
    <col min="8963" max="8963" width="12.125" style="2" customWidth="1"/>
    <col min="8964" max="8964" width="9.625" style="2"/>
    <col min="8965" max="8965" width="10.875" style="2" customWidth="1"/>
    <col min="8966" max="9216" width="9.625" style="2"/>
    <col min="9217" max="9217" width="13.375" style="2" customWidth="1"/>
    <col min="9218" max="9218" width="15.875" style="2" customWidth="1"/>
    <col min="9219" max="9219" width="12.125" style="2" customWidth="1"/>
    <col min="9220" max="9220" width="9.625" style="2"/>
    <col min="9221" max="9221" width="10.875" style="2" customWidth="1"/>
    <col min="9222" max="9472" width="9.625" style="2"/>
    <col min="9473" max="9473" width="13.375" style="2" customWidth="1"/>
    <col min="9474" max="9474" width="15.875" style="2" customWidth="1"/>
    <col min="9475" max="9475" width="12.125" style="2" customWidth="1"/>
    <col min="9476" max="9476" width="9.625" style="2"/>
    <col min="9477" max="9477" width="10.875" style="2" customWidth="1"/>
    <col min="9478" max="9728" width="9.625" style="2"/>
    <col min="9729" max="9729" width="13.375" style="2" customWidth="1"/>
    <col min="9730" max="9730" width="15.875" style="2" customWidth="1"/>
    <col min="9731" max="9731" width="12.125" style="2" customWidth="1"/>
    <col min="9732" max="9732" width="9.625" style="2"/>
    <col min="9733" max="9733" width="10.875" style="2" customWidth="1"/>
    <col min="9734" max="9984" width="9.625" style="2"/>
    <col min="9985" max="9985" width="13.375" style="2" customWidth="1"/>
    <col min="9986" max="9986" width="15.875" style="2" customWidth="1"/>
    <col min="9987" max="9987" width="12.125" style="2" customWidth="1"/>
    <col min="9988" max="9988" width="9.625" style="2"/>
    <col min="9989" max="9989" width="10.875" style="2" customWidth="1"/>
    <col min="9990" max="10240" width="9.625" style="2"/>
    <col min="10241" max="10241" width="13.375" style="2" customWidth="1"/>
    <col min="10242" max="10242" width="15.875" style="2" customWidth="1"/>
    <col min="10243" max="10243" width="12.125" style="2" customWidth="1"/>
    <col min="10244" max="10244" width="9.625" style="2"/>
    <col min="10245" max="10245" width="10.875" style="2" customWidth="1"/>
    <col min="10246" max="10496" width="9.625" style="2"/>
    <col min="10497" max="10497" width="13.375" style="2" customWidth="1"/>
    <col min="10498" max="10498" width="15.875" style="2" customWidth="1"/>
    <col min="10499" max="10499" width="12.125" style="2" customWidth="1"/>
    <col min="10500" max="10500" width="9.625" style="2"/>
    <col min="10501" max="10501" width="10.875" style="2" customWidth="1"/>
    <col min="10502" max="10752" width="9.625" style="2"/>
    <col min="10753" max="10753" width="13.375" style="2" customWidth="1"/>
    <col min="10754" max="10754" width="15.875" style="2" customWidth="1"/>
    <col min="10755" max="10755" width="12.125" style="2" customWidth="1"/>
    <col min="10756" max="10756" width="9.625" style="2"/>
    <col min="10757" max="10757" width="10.875" style="2" customWidth="1"/>
    <col min="10758" max="11008" width="9.625" style="2"/>
    <col min="11009" max="11009" width="13.375" style="2" customWidth="1"/>
    <col min="11010" max="11010" width="15.875" style="2" customWidth="1"/>
    <col min="11011" max="11011" width="12.125" style="2" customWidth="1"/>
    <col min="11012" max="11012" width="9.625" style="2"/>
    <col min="11013" max="11013" width="10.875" style="2" customWidth="1"/>
    <col min="11014" max="11264" width="9.625" style="2"/>
    <col min="11265" max="11265" width="13.375" style="2" customWidth="1"/>
    <col min="11266" max="11266" width="15.875" style="2" customWidth="1"/>
    <col min="11267" max="11267" width="12.125" style="2" customWidth="1"/>
    <col min="11268" max="11268" width="9.625" style="2"/>
    <col min="11269" max="11269" width="10.875" style="2" customWidth="1"/>
    <col min="11270" max="11520" width="9.625" style="2"/>
    <col min="11521" max="11521" width="13.375" style="2" customWidth="1"/>
    <col min="11522" max="11522" width="15.875" style="2" customWidth="1"/>
    <col min="11523" max="11523" width="12.125" style="2" customWidth="1"/>
    <col min="11524" max="11524" width="9.625" style="2"/>
    <col min="11525" max="11525" width="10.875" style="2" customWidth="1"/>
    <col min="11526" max="11776" width="9.625" style="2"/>
    <col min="11777" max="11777" width="13.375" style="2" customWidth="1"/>
    <col min="11778" max="11778" width="15.875" style="2" customWidth="1"/>
    <col min="11779" max="11779" width="12.125" style="2" customWidth="1"/>
    <col min="11780" max="11780" width="9.625" style="2"/>
    <col min="11781" max="11781" width="10.875" style="2" customWidth="1"/>
    <col min="11782" max="12032" width="9.625" style="2"/>
    <col min="12033" max="12033" width="13.375" style="2" customWidth="1"/>
    <col min="12034" max="12034" width="15.875" style="2" customWidth="1"/>
    <col min="12035" max="12035" width="12.125" style="2" customWidth="1"/>
    <col min="12036" max="12036" width="9.625" style="2"/>
    <col min="12037" max="12037" width="10.875" style="2" customWidth="1"/>
    <col min="12038" max="12288" width="9.625" style="2"/>
    <col min="12289" max="12289" width="13.375" style="2" customWidth="1"/>
    <col min="12290" max="12290" width="15.875" style="2" customWidth="1"/>
    <col min="12291" max="12291" width="12.125" style="2" customWidth="1"/>
    <col min="12292" max="12292" width="9.625" style="2"/>
    <col min="12293" max="12293" width="10.875" style="2" customWidth="1"/>
    <col min="12294" max="12544" width="9.625" style="2"/>
    <col min="12545" max="12545" width="13.375" style="2" customWidth="1"/>
    <col min="12546" max="12546" width="15.875" style="2" customWidth="1"/>
    <col min="12547" max="12547" width="12.125" style="2" customWidth="1"/>
    <col min="12548" max="12548" width="9.625" style="2"/>
    <col min="12549" max="12549" width="10.875" style="2" customWidth="1"/>
    <col min="12550" max="12800" width="9.625" style="2"/>
    <col min="12801" max="12801" width="13.375" style="2" customWidth="1"/>
    <col min="12802" max="12802" width="15.875" style="2" customWidth="1"/>
    <col min="12803" max="12803" width="12.125" style="2" customWidth="1"/>
    <col min="12804" max="12804" width="9.625" style="2"/>
    <col min="12805" max="12805" width="10.875" style="2" customWidth="1"/>
    <col min="12806" max="13056" width="9.625" style="2"/>
    <col min="13057" max="13057" width="13.375" style="2" customWidth="1"/>
    <col min="13058" max="13058" width="15.875" style="2" customWidth="1"/>
    <col min="13059" max="13059" width="12.125" style="2" customWidth="1"/>
    <col min="13060" max="13060" width="9.625" style="2"/>
    <col min="13061" max="13061" width="10.875" style="2" customWidth="1"/>
    <col min="13062" max="13312" width="9.625" style="2"/>
    <col min="13313" max="13313" width="13.375" style="2" customWidth="1"/>
    <col min="13314" max="13314" width="15.875" style="2" customWidth="1"/>
    <col min="13315" max="13315" width="12.125" style="2" customWidth="1"/>
    <col min="13316" max="13316" width="9.625" style="2"/>
    <col min="13317" max="13317" width="10.875" style="2" customWidth="1"/>
    <col min="13318" max="13568" width="9.625" style="2"/>
    <col min="13569" max="13569" width="13.375" style="2" customWidth="1"/>
    <col min="13570" max="13570" width="15.875" style="2" customWidth="1"/>
    <col min="13571" max="13571" width="12.125" style="2" customWidth="1"/>
    <col min="13572" max="13572" width="9.625" style="2"/>
    <col min="13573" max="13573" width="10.875" style="2" customWidth="1"/>
    <col min="13574" max="13824" width="9.625" style="2"/>
    <col min="13825" max="13825" width="13.375" style="2" customWidth="1"/>
    <col min="13826" max="13826" width="15.875" style="2" customWidth="1"/>
    <col min="13827" max="13827" width="12.125" style="2" customWidth="1"/>
    <col min="13828" max="13828" width="9.625" style="2"/>
    <col min="13829" max="13829" width="10.875" style="2" customWidth="1"/>
    <col min="13830" max="14080" width="9.625" style="2"/>
    <col min="14081" max="14081" width="13.375" style="2" customWidth="1"/>
    <col min="14082" max="14082" width="15.875" style="2" customWidth="1"/>
    <col min="14083" max="14083" width="12.125" style="2" customWidth="1"/>
    <col min="14084" max="14084" width="9.625" style="2"/>
    <col min="14085" max="14085" width="10.875" style="2" customWidth="1"/>
    <col min="14086" max="14336" width="9.625" style="2"/>
    <col min="14337" max="14337" width="13.375" style="2" customWidth="1"/>
    <col min="14338" max="14338" width="15.875" style="2" customWidth="1"/>
    <col min="14339" max="14339" width="12.125" style="2" customWidth="1"/>
    <col min="14340" max="14340" width="9.625" style="2"/>
    <col min="14341" max="14341" width="10.875" style="2" customWidth="1"/>
    <col min="14342" max="14592" width="9.625" style="2"/>
    <col min="14593" max="14593" width="13.375" style="2" customWidth="1"/>
    <col min="14594" max="14594" width="15.875" style="2" customWidth="1"/>
    <col min="14595" max="14595" width="12.125" style="2" customWidth="1"/>
    <col min="14596" max="14596" width="9.625" style="2"/>
    <col min="14597" max="14597" width="10.875" style="2" customWidth="1"/>
    <col min="14598" max="14848" width="9.625" style="2"/>
    <col min="14849" max="14849" width="13.375" style="2" customWidth="1"/>
    <col min="14850" max="14850" width="15.875" style="2" customWidth="1"/>
    <col min="14851" max="14851" width="12.125" style="2" customWidth="1"/>
    <col min="14852" max="14852" width="9.625" style="2"/>
    <col min="14853" max="14853" width="10.875" style="2" customWidth="1"/>
    <col min="14854" max="15104" width="9.625" style="2"/>
    <col min="15105" max="15105" width="13.375" style="2" customWidth="1"/>
    <col min="15106" max="15106" width="15.875" style="2" customWidth="1"/>
    <col min="15107" max="15107" width="12.125" style="2" customWidth="1"/>
    <col min="15108" max="15108" width="9.625" style="2"/>
    <col min="15109" max="15109" width="10.875" style="2" customWidth="1"/>
    <col min="15110" max="15360" width="9.625" style="2"/>
    <col min="15361" max="15361" width="13.375" style="2" customWidth="1"/>
    <col min="15362" max="15362" width="15.875" style="2" customWidth="1"/>
    <col min="15363" max="15363" width="12.125" style="2" customWidth="1"/>
    <col min="15364" max="15364" width="9.625" style="2"/>
    <col min="15365" max="15365" width="10.875" style="2" customWidth="1"/>
    <col min="15366" max="15616" width="9.625" style="2"/>
    <col min="15617" max="15617" width="13.375" style="2" customWidth="1"/>
    <col min="15618" max="15618" width="15.875" style="2" customWidth="1"/>
    <col min="15619" max="15619" width="12.125" style="2" customWidth="1"/>
    <col min="15620" max="15620" width="9.625" style="2"/>
    <col min="15621" max="15621" width="10.875" style="2" customWidth="1"/>
    <col min="15622" max="15872" width="9.625" style="2"/>
    <col min="15873" max="15873" width="13.375" style="2" customWidth="1"/>
    <col min="15874" max="15874" width="15.875" style="2" customWidth="1"/>
    <col min="15875" max="15875" width="12.125" style="2" customWidth="1"/>
    <col min="15876" max="15876" width="9.625" style="2"/>
    <col min="15877" max="15877" width="10.875" style="2" customWidth="1"/>
    <col min="15878" max="16128" width="9.625" style="2"/>
    <col min="16129" max="16129" width="13.375" style="2" customWidth="1"/>
    <col min="16130" max="16130" width="15.875" style="2" customWidth="1"/>
    <col min="16131" max="16131" width="12.125" style="2" customWidth="1"/>
    <col min="16132" max="16132" width="9.625" style="2"/>
    <col min="16133" max="16133" width="10.875" style="2" customWidth="1"/>
    <col min="16134" max="16384" width="9.625" style="2"/>
  </cols>
  <sheetData>
    <row r="1" spans="1:15" x14ac:dyDescent="0.2">
      <c r="A1" s="1"/>
    </row>
    <row r="6" spans="1:15" x14ac:dyDescent="0.2">
      <c r="E6" s="3" t="s">
        <v>686</v>
      </c>
    </row>
    <row r="7" spans="1:15" x14ac:dyDescent="0.2">
      <c r="C7" s="3" t="s">
        <v>687</v>
      </c>
      <c r="K7" s="4"/>
      <c r="L7" s="4"/>
    </row>
    <row r="8" spans="1:15" ht="18" thickBot="1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5" x14ac:dyDescent="0.2">
      <c r="C9" s="6"/>
      <c r="D9" s="4"/>
      <c r="E9" s="7"/>
      <c r="F9" s="7"/>
      <c r="G9" s="7"/>
      <c r="H9" s="22" t="s">
        <v>688</v>
      </c>
      <c r="I9" s="7"/>
      <c r="J9" s="7"/>
      <c r="K9" s="7"/>
      <c r="L9" s="7"/>
      <c r="M9" s="7"/>
      <c r="N9" s="7"/>
    </row>
    <row r="10" spans="1:15" x14ac:dyDescent="0.2">
      <c r="C10" s="8" t="s">
        <v>689</v>
      </c>
      <c r="E10" s="6"/>
      <c r="F10" s="4"/>
      <c r="G10" s="6"/>
      <c r="H10" s="4"/>
      <c r="I10" s="6"/>
      <c r="J10" s="4"/>
      <c r="K10" s="8" t="s">
        <v>690</v>
      </c>
      <c r="L10" s="4"/>
      <c r="M10" s="6"/>
      <c r="N10" s="4"/>
    </row>
    <row r="11" spans="1:15" x14ac:dyDescent="0.2">
      <c r="C11" s="10" t="s">
        <v>691</v>
      </c>
      <c r="D11" s="7"/>
      <c r="E11" s="10" t="s">
        <v>692</v>
      </c>
      <c r="F11" s="7"/>
      <c r="G11" s="10" t="s">
        <v>693</v>
      </c>
      <c r="H11" s="7"/>
      <c r="I11" s="10" t="s">
        <v>694</v>
      </c>
      <c r="J11" s="7"/>
      <c r="K11" s="10" t="s">
        <v>695</v>
      </c>
      <c r="L11" s="7"/>
      <c r="M11" s="10" t="s">
        <v>696</v>
      </c>
      <c r="N11" s="7"/>
      <c r="O11" s="4"/>
    </row>
    <row r="12" spans="1:15" x14ac:dyDescent="0.2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4"/>
    </row>
    <row r="13" spans="1:15" x14ac:dyDescent="0.2">
      <c r="B13" s="7"/>
      <c r="C13" s="32" t="s">
        <v>130</v>
      </c>
      <c r="D13" s="32" t="s">
        <v>697</v>
      </c>
      <c r="E13" s="32" t="s">
        <v>130</v>
      </c>
      <c r="F13" s="32" t="s">
        <v>697</v>
      </c>
      <c r="G13" s="32" t="s">
        <v>130</v>
      </c>
      <c r="H13" s="32" t="s">
        <v>697</v>
      </c>
      <c r="I13" s="32" t="s">
        <v>130</v>
      </c>
      <c r="J13" s="32" t="s">
        <v>697</v>
      </c>
      <c r="K13" s="32" t="s">
        <v>130</v>
      </c>
      <c r="L13" s="32" t="s">
        <v>697</v>
      </c>
      <c r="M13" s="32" t="s">
        <v>130</v>
      </c>
      <c r="N13" s="32" t="s">
        <v>697</v>
      </c>
      <c r="O13" s="4"/>
    </row>
    <row r="14" spans="1:15" x14ac:dyDescent="0.2">
      <c r="C14" s="12" t="s">
        <v>38</v>
      </c>
      <c r="D14" s="13" t="s">
        <v>20</v>
      </c>
      <c r="E14" s="33" t="s">
        <v>38</v>
      </c>
      <c r="F14" s="13" t="s">
        <v>20</v>
      </c>
      <c r="G14" s="13" t="s">
        <v>38</v>
      </c>
      <c r="H14" s="13" t="s">
        <v>20</v>
      </c>
      <c r="I14" s="13" t="s">
        <v>38</v>
      </c>
      <c r="J14" s="13" t="s">
        <v>20</v>
      </c>
      <c r="K14" s="13" t="s">
        <v>38</v>
      </c>
      <c r="L14" s="13" t="s">
        <v>20</v>
      </c>
      <c r="M14" s="33" t="s">
        <v>38</v>
      </c>
      <c r="N14" s="13" t="s">
        <v>20</v>
      </c>
    </row>
    <row r="15" spans="1:15" x14ac:dyDescent="0.2">
      <c r="B15" s="13" t="s">
        <v>442</v>
      </c>
      <c r="C15" s="6"/>
      <c r="E15" s="4"/>
      <c r="G15" s="3" t="s">
        <v>698</v>
      </c>
      <c r="M15" s="4"/>
    </row>
    <row r="16" spans="1:15" x14ac:dyDescent="0.2">
      <c r="B16" s="1" t="s">
        <v>699</v>
      </c>
      <c r="C16" s="14">
        <f>E16+G16+I16+K16+M16+C46+E46+G46+I46+K46+M46</f>
        <v>40411</v>
      </c>
      <c r="D16" s="16">
        <f>F16+H16+J16+L16+N16+D46+F46+H46+J46+L46+N46+1</f>
        <v>1238.2</v>
      </c>
      <c r="E16" s="52">
        <v>17399</v>
      </c>
      <c r="F16" s="15">
        <v>106</v>
      </c>
      <c r="G16" s="53" t="s">
        <v>151</v>
      </c>
      <c r="H16" s="53" t="s">
        <v>151</v>
      </c>
      <c r="I16" s="15">
        <v>18</v>
      </c>
      <c r="J16" s="15">
        <v>1</v>
      </c>
      <c r="K16" s="24" t="s">
        <v>700</v>
      </c>
      <c r="L16" s="24" t="s">
        <v>700</v>
      </c>
      <c r="M16" s="52">
        <v>3</v>
      </c>
      <c r="N16" s="15">
        <v>0.2</v>
      </c>
    </row>
    <row r="17" spans="2:14" x14ac:dyDescent="0.2">
      <c r="B17" s="1" t="s">
        <v>701</v>
      </c>
      <c r="C17" s="14">
        <f>E17+G17+I17+K17+M17+C47+E47+G47+I47+K47+M47</f>
        <v>57629</v>
      </c>
      <c r="D17" s="16">
        <f>F17+H17+J17+L17+N17+D47+F47+H47+J47+L47+N47-1</f>
        <v>2249</v>
      </c>
      <c r="E17" s="52">
        <v>33088</v>
      </c>
      <c r="F17" s="15">
        <v>215</v>
      </c>
      <c r="G17" s="53" t="s">
        <v>151</v>
      </c>
      <c r="H17" s="53" t="s">
        <v>151</v>
      </c>
      <c r="I17" s="15">
        <v>45</v>
      </c>
      <c r="J17" s="15">
        <v>6</v>
      </c>
      <c r="K17" s="24" t="s">
        <v>700</v>
      </c>
      <c r="L17" s="24" t="s">
        <v>700</v>
      </c>
      <c r="M17" s="24" t="s">
        <v>700</v>
      </c>
      <c r="N17" s="24" t="s">
        <v>700</v>
      </c>
    </row>
    <row r="18" spans="2:14" x14ac:dyDescent="0.2">
      <c r="B18" s="1" t="s">
        <v>702</v>
      </c>
      <c r="C18" s="14">
        <f>E18+G18+I18+K18+M18+C48+E48+G48+I48+K48+M48</f>
        <v>71123</v>
      </c>
      <c r="D18" s="16">
        <f>F18+H18+J18+L18+N18+D48+F48+H48+J48+L48+N48</f>
        <v>2415</v>
      </c>
      <c r="E18" s="52">
        <v>51329</v>
      </c>
      <c r="F18" s="15">
        <v>391</v>
      </c>
      <c r="G18" s="15">
        <v>963</v>
      </c>
      <c r="H18" s="15">
        <v>43</v>
      </c>
      <c r="I18" s="15">
        <v>30</v>
      </c>
      <c r="J18" s="15">
        <v>3</v>
      </c>
      <c r="K18" s="24" t="s">
        <v>700</v>
      </c>
      <c r="L18" s="24" t="s">
        <v>700</v>
      </c>
      <c r="M18" s="24" t="s">
        <v>700</v>
      </c>
      <c r="N18" s="24" t="s">
        <v>700</v>
      </c>
    </row>
    <row r="19" spans="2:14" x14ac:dyDescent="0.2">
      <c r="B19" s="1" t="s">
        <v>703</v>
      </c>
      <c r="C19" s="14">
        <f>E19+G19+I19+K19+M19+C49+E49+G49+I49+K49+M49</f>
        <v>89733</v>
      </c>
      <c r="D19" s="16">
        <f>F19+H19+J19+L19+N19+D49+F49+H49+J49+L49+N49</f>
        <v>2537.1999999999998</v>
      </c>
      <c r="E19" s="52">
        <v>72966</v>
      </c>
      <c r="F19" s="15">
        <v>550</v>
      </c>
      <c r="G19" s="15">
        <v>1115</v>
      </c>
      <c r="H19" s="15">
        <v>47</v>
      </c>
      <c r="I19" s="15">
        <v>55</v>
      </c>
      <c r="J19" s="15">
        <v>5</v>
      </c>
      <c r="K19" s="24" t="s">
        <v>700</v>
      </c>
      <c r="L19" s="24" t="s">
        <v>700</v>
      </c>
      <c r="M19" s="52">
        <v>2</v>
      </c>
      <c r="N19" s="15">
        <v>0.2</v>
      </c>
    </row>
    <row r="20" spans="2:14" x14ac:dyDescent="0.2">
      <c r="C20" s="6"/>
      <c r="E20" s="4"/>
      <c r="M20" s="4"/>
    </row>
    <row r="21" spans="2:14" x14ac:dyDescent="0.2">
      <c r="B21" s="1" t="s">
        <v>704</v>
      </c>
      <c r="C21" s="14">
        <f>E21+G21+I21+K21+M21+C51+E51+G51+I51+K51+M51</f>
        <v>96449</v>
      </c>
      <c r="D21" s="16">
        <f>F21+H21+J21+L21+N21+D51+F51+H51+J51+L51+N51-1</f>
        <v>2813.1093409999999</v>
      </c>
      <c r="E21" s="52">
        <v>80086</v>
      </c>
      <c r="F21" s="15">
        <v>599</v>
      </c>
      <c r="G21" s="15">
        <f>1083+209</f>
        <v>1292</v>
      </c>
      <c r="H21" s="15">
        <v>60</v>
      </c>
      <c r="I21" s="15">
        <v>45</v>
      </c>
      <c r="J21" s="15">
        <v>5</v>
      </c>
      <c r="K21" s="24" t="s">
        <v>700</v>
      </c>
      <c r="L21" s="24" t="s">
        <v>700</v>
      </c>
      <c r="M21" s="52">
        <v>2</v>
      </c>
      <c r="N21" s="15">
        <v>0.10934099999999999</v>
      </c>
    </row>
    <row r="22" spans="2:14" x14ac:dyDescent="0.2">
      <c r="B22" s="1" t="s">
        <v>705</v>
      </c>
      <c r="C22" s="14">
        <f>E22+G22+I22+K22+M22+C52+E52+G52+I52+K52+M52</f>
        <v>97918</v>
      </c>
      <c r="D22" s="16">
        <f>F22+H22+J22+L22+N22+D52+F52+H52+J52+L52+N52</f>
        <v>2899.5</v>
      </c>
      <c r="E22" s="52">
        <v>82230</v>
      </c>
      <c r="F22" s="15">
        <v>616</v>
      </c>
      <c r="G22" s="15">
        <f>1038+243</f>
        <v>1281</v>
      </c>
      <c r="H22" s="15">
        <v>68</v>
      </c>
      <c r="I22" s="15">
        <v>53</v>
      </c>
      <c r="J22" s="15">
        <v>5</v>
      </c>
      <c r="K22" s="24" t="s">
        <v>700</v>
      </c>
      <c r="L22" s="24" t="s">
        <v>700</v>
      </c>
      <c r="M22" s="24" t="s">
        <v>700</v>
      </c>
      <c r="N22" s="24" t="s">
        <v>700</v>
      </c>
    </row>
    <row r="23" spans="2:14" x14ac:dyDescent="0.2">
      <c r="B23" s="1" t="s">
        <v>706</v>
      </c>
      <c r="C23" s="14">
        <f>E23+G23+I23+K23+M23+C53+E53+G53+I53+K53+M53</f>
        <v>99946</v>
      </c>
      <c r="D23" s="16">
        <f>F23+H23+J23+L23+N23+D53+F53+H53+J53+L53+N53-2+2</f>
        <v>3053.7669039999996</v>
      </c>
      <c r="E23" s="52">
        <v>84682</v>
      </c>
      <c r="F23" s="15">
        <v>626.02982599999996</v>
      </c>
      <c r="G23" s="15">
        <v>1373</v>
      </c>
      <c r="H23" s="15">
        <v>71.995388000000005</v>
      </c>
      <c r="I23" s="15">
        <v>22</v>
      </c>
      <c r="J23" s="15">
        <v>2.04955</v>
      </c>
      <c r="K23" s="15">
        <v>6</v>
      </c>
      <c r="L23" s="15">
        <v>8.4000000000000005E-2</v>
      </c>
      <c r="M23" s="24" t="s">
        <v>700</v>
      </c>
      <c r="N23" s="24" t="s">
        <v>700</v>
      </c>
    </row>
    <row r="24" spans="2:14" x14ac:dyDescent="0.2">
      <c r="B24" s="1" t="s">
        <v>707</v>
      </c>
      <c r="C24" s="14">
        <f>E24+G24+I24+K24+M24+C54+E54+G54+I54+K54+M54</f>
        <v>100474</v>
      </c>
      <c r="D24" s="16">
        <f>F24+H24+J24+L24+N24+D54+F54+H54+J54+L54+N54</f>
        <v>3123.6077879999998</v>
      </c>
      <c r="E24" s="52">
        <v>84708</v>
      </c>
      <c r="F24" s="15">
        <v>635.90139299999998</v>
      </c>
      <c r="G24" s="15">
        <v>1648</v>
      </c>
      <c r="H24" s="15">
        <v>89.817291999999995</v>
      </c>
      <c r="I24" s="15">
        <v>3</v>
      </c>
      <c r="J24" s="15">
        <v>0.242316</v>
      </c>
      <c r="K24" s="15">
        <v>1</v>
      </c>
      <c r="L24" s="15">
        <v>1.125E-2</v>
      </c>
      <c r="M24" s="52">
        <v>2</v>
      </c>
      <c r="N24" s="15">
        <v>5.076E-2</v>
      </c>
    </row>
    <row r="25" spans="2:14" x14ac:dyDescent="0.2">
      <c r="B25" s="3" t="s">
        <v>708</v>
      </c>
      <c r="C25" s="17">
        <f>E25+G25+I25+K25+M25+C55+E55+G55+I55+K55+M55</f>
        <v>100211</v>
      </c>
      <c r="D25" s="19">
        <f>F25+H25+J25+L25+N25+D55+F55+H55+J55+L55+N55</f>
        <v>3087.5082520000001</v>
      </c>
      <c r="E25" s="54">
        <v>84899</v>
      </c>
      <c r="F25" s="18">
        <v>620.00008400000002</v>
      </c>
      <c r="G25" s="18">
        <v>2554</v>
      </c>
      <c r="H25" s="18">
        <v>173.402725</v>
      </c>
      <c r="I25" s="18">
        <v>1</v>
      </c>
      <c r="J25" s="18">
        <v>8.4419999999999995E-2</v>
      </c>
      <c r="K25" s="18">
        <v>4</v>
      </c>
      <c r="L25" s="18">
        <v>3.0759999999999999E-2</v>
      </c>
      <c r="M25" s="55" t="s">
        <v>700</v>
      </c>
      <c r="N25" s="55" t="s">
        <v>700</v>
      </c>
    </row>
    <row r="26" spans="2:14" x14ac:dyDescent="0.2">
      <c r="C26" s="6"/>
      <c r="E26" s="4"/>
      <c r="M26" s="4"/>
    </row>
    <row r="27" spans="2:14" x14ac:dyDescent="0.2">
      <c r="B27" s="13" t="s">
        <v>442</v>
      </c>
      <c r="C27" s="6"/>
      <c r="E27" s="52"/>
      <c r="F27" s="15"/>
      <c r="G27" s="3" t="s">
        <v>244</v>
      </c>
      <c r="H27" s="15"/>
      <c r="I27" s="15"/>
      <c r="J27" s="15"/>
      <c r="K27" s="15"/>
      <c r="L27" s="15"/>
      <c r="M27" s="52"/>
      <c r="N27" s="15"/>
    </row>
    <row r="28" spans="2:14" x14ac:dyDescent="0.2">
      <c r="B28" s="1" t="s">
        <v>699</v>
      </c>
      <c r="C28" s="14">
        <f>E28+G28+I28+K28+M28+C58+E58+G58+I58+K58+M58</f>
        <v>24705</v>
      </c>
      <c r="D28" s="16">
        <f>F28+H28+J28+L28+N28+D58+F58+H58+J58+L58+N58</f>
        <v>382</v>
      </c>
      <c r="E28" s="52">
        <v>14522</v>
      </c>
      <c r="F28" s="15">
        <v>64</v>
      </c>
      <c r="G28" s="15">
        <v>2145</v>
      </c>
      <c r="H28" s="15">
        <v>67</v>
      </c>
      <c r="I28" s="15">
        <v>12</v>
      </c>
      <c r="J28" s="15">
        <v>1</v>
      </c>
      <c r="K28" s="24" t="s">
        <v>700</v>
      </c>
      <c r="L28" s="24" t="s">
        <v>700</v>
      </c>
      <c r="M28" s="24" t="s">
        <v>700</v>
      </c>
      <c r="N28" s="24" t="s">
        <v>700</v>
      </c>
    </row>
    <row r="29" spans="2:14" x14ac:dyDescent="0.2">
      <c r="B29" s="1" t="s">
        <v>701</v>
      </c>
      <c r="C29" s="14">
        <f>E29+G29+I29+K29+M29+C59+E59+G59+I59+K59+M59</f>
        <v>38209</v>
      </c>
      <c r="D29" s="16">
        <f>F29+H29+J29+L29+N29+D59+F59+H59+J59+L59+N59-1</f>
        <v>667</v>
      </c>
      <c r="E29" s="52">
        <v>27878</v>
      </c>
      <c r="F29" s="15">
        <v>135</v>
      </c>
      <c r="G29" s="15">
        <v>3956</v>
      </c>
      <c r="H29" s="15">
        <v>202</v>
      </c>
      <c r="I29" s="15">
        <v>53</v>
      </c>
      <c r="J29" s="15">
        <v>7</v>
      </c>
      <c r="K29" s="24" t="s">
        <v>700</v>
      </c>
      <c r="L29" s="24" t="s">
        <v>700</v>
      </c>
      <c r="M29" s="24" t="s">
        <v>700</v>
      </c>
      <c r="N29" s="24" t="s">
        <v>700</v>
      </c>
    </row>
    <row r="30" spans="2:14" x14ac:dyDescent="0.2">
      <c r="B30" s="1" t="s">
        <v>702</v>
      </c>
      <c r="C30" s="14">
        <f>E30+G30+I30+K30+M30+C60+E60+G60+I60+K60+M60</f>
        <v>40865</v>
      </c>
      <c r="D30" s="16">
        <f>F30+H30+J30+L30+N30+D60+F60+H60+J60+L60+N60</f>
        <v>933</v>
      </c>
      <c r="E30" s="52">
        <v>32175</v>
      </c>
      <c r="F30" s="15">
        <v>180</v>
      </c>
      <c r="G30" s="15">
        <v>2260</v>
      </c>
      <c r="H30" s="15">
        <v>121</v>
      </c>
      <c r="I30" s="15">
        <v>57</v>
      </c>
      <c r="J30" s="15">
        <v>5</v>
      </c>
      <c r="K30" s="24" t="s">
        <v>700</v>
      </c>
      <c r="L30" s="24" t="s">
        <v>700</v>
      </c>
      <c r="M30" s="24" t="s">
        <v>700</v>
      </c>
      <c r="N30" s="24" t="s">
        <v>700</v>
      </c>
    </row>
    <row r="31" spans="2:14" x14ac:dyDescent="0.2">
      <c r="B31" s="1" t="s">
        <v>703</v>
      </c>
      <c r="C31" s="14">
        <f>E31+G31+I31+K31+M31+C61+E61+G61+I61+K61+M61</f>
        <v>53339</v>
      </c>
      <c r="D31" s="16">
        <f>F31+H31+J31+L31+N31+D61+F61+H61+J61+L61+N61+1</f>
        <v>1081.2</v>
      </c>
      <c r="E31" s="52">
        <v>43816</v>
      </c>
      <c r="F31" s="15">
        <v>254</v>
      </c>
      <c r="G31" s="15">
        <v>2686</v>
      </c>
      <c r="H31" s="15">
        <v>135</v>
      </c>
      <c r="I31" s="15">
        <v>73</v>
      </c>
      <c r="J31" s="15">
        <v>5</v>
      </c>
      <c r="K31" s="24" t="s">
        <v>700</v>
      </c>
      <c r="L31" s="24" t="s">
        <v>700</v>
      </c>
      <c r="M31" s="52">
        <v>1</v>
      </c>
      <c r="N31" s="15">
        <v>0.2</v>
      </c>
    </row>
    <row r="32" spans="2:14" x14ac:dyDescent="0.2">
      <c r="C32" s="6"/>
      <c r="E32" s="4"/>
      <c r="M32" s="4"/>
    </row>
    <row r="33" spans="2:15" x14ac:dyDescent="0.2">
      <c r="B33" s="1" t="s">
        <v>704</v>
      </c>
      <c r="C33" s="14">
        <f>E33+G33+I33+K33+M33+C63+E63+G63+I63+K63+M63</f>
        <v>54752</v>
      </c>
      <c r="D33" s="16">
        <f>F33+H33+J33+L33+N33+D63+F63+H63+J63+L63+N63+1</f>
        <v>1250</v>
      </c>
      <c r="E33" s="52">
        <v>45059</v>
      </c>
      <c r="F33" s="15">
        <v>270</v>
      </c>
      <c r="G33" s="15">
        <v>2795</v>
      </c>
      <c r="H33" s="15">
        <v>164</v>
      </c>
      <c r="I33" s="15">
        <v>81</v>
      </c>
      <c r="J33" s="15">
        <v>6</v>
      </c>
      <c r="K33" s="24" t="s">
        <v>700</v>
      </c>
      <c r="L33" s="24" t="s">
        <v>700</v>
      </c>
      <c r="M33" s="24" t="s">
        <v>700</v>
      </c>
      <c r="N33" s="24" t="s">
        <v>700</v>
      </c>
    </row>
    <row r="34" spans="2:15" x14ac:dyDescent="0.2">
      <c r="B34" s="1" t="s">
        <v>705</v>
      </c>
      <c r="C34" s="14">
        <f>E34+G34+I34+K34+M34+C64+E64+G64+I64+K64+M64</f>
        <v>54753</v>
      </c>
      <c r="D34" s="16">
        <f>F34+H34+J34+L34+N34+D64+F64+H64+J64+L64+N64+1</f>
        <v>1362.44705</v>
      </c>
      <c r="E34" s="52">
        <v>45947</v>
      </c>
      <c r="F34" s="15">
        <v>277</v>
      </c>
      <c r="G34" s="15">
        <v>2761</v>
      </c>
      <c r="H34" s="15">
        <v>172</v>
      </c>
      <c r="I34" s="15">
        <v>51</v>
      </c>
      <c r="J34" s="15">
        <v>4</v>
      </c>
      <c r="K34" s="15">
        <v>1</v>
      </c>
      <c r="L34" s="15">
        <v>1.5E-3</v>
      </c>
      <c r="M34" s="52">
        <v>1</v>
      </c>
      <c r="N34" s="15">
        <v>0.44555</v>
      </c>
    </row>
    <row r="35" spans="2:15" x14ac:dyDescent="0.2">
      <c r="B35" s="1" t="s">
        <v>706</v>
      </c>
      <c r="C35" s="14">
        <f>E35+G35+I35+K35+M35+C65+E65+G65+I65+K65+M65</f>
        <v>53955</v>
      </c>
      <c r="D35" s="16">
        <f>F35+H35+J35+L35+N35+D65+F65+H65+J65+L65+N65+1-1</f>
        <v>1497.9948870000001</v>
      </c>
      <c r="E35" s="52">
        <v>47095</v>
      </c>
      <c r="F35" s="15">
        <v>284.07348100000002</v>
      </c>
      <c r="G35" s="15">
        <v>2679</v>
      </c>
      <c r="H35" s="15">
        <v>162.73461499999999</v>
      </c>
      <c r="I35" s="15">
        <v>52</v>
      </c>
      <c r="J35" s="15">
        <v>4.5787909999999998</v>
      </c>
      <c r="K35" s="24" t="s">
        <v>700</v>
      </c>
      <c r="L35" s="24" t="s">
        <v>700</v>
      </c>
      <c r="M35" s="24" t="s">
        <v>700</v>
      </c>
      <c r="N35" s="24" t="s">
        <v>700</v>
      </c>
    </row>
    <row r="36" spans="2:15" x14ac:dyDescent="0.2">
      <c r="B36" s="1" t="s">
        <v>707</v>
      </c>
      <c r="C36" s="14">
        <f>E36+G36+I36+K36+M36+C66+E66+G66+I66+K66+M66</f>
        <v>54334</v>
      </c>
      <c r="D36" s="16">
        <f>F36+H36+J36+L36+N36+D66+F66+H66+J66+L66+N66</f>
        <v>1589.387872</v>
      </c>
      <c r="E36" s="52">
        <v>46914</v>
      </c>
      <c r="F36" s="15">
        <v>288.79096800000002</v>
      </c>
      <c r="G36" s="15">
        <v>3149</v>
      </c>
      <c r="H36" s="15">
        <v>211.818512</v>
      </c>
      <c r="I36" s="15">
        <v>9</v>
      </c>
      <c r="J36" s="15">
        <v>0.58514200000000005</v>
      </c>
      <c r="K36" s="15">
        <v>4</v>
      </c>
      <c r="L36" s="15">
        <v>1.125E-2</v>
      </c>
      <c r="M36" s="52">
        <v>1</v>
      </c>
      <c r="N36" s="15">
        <v>0.04</v>
      </c>
    </row>
    <row r="37" spans="2:15" x14ac:dyDescent="0.2">
      <c r="B37" s="3" t="s">
        <v>709</v>
      </c>
      <c r="C37" s="17">
        <f>E37+G37+I37+K37+M37+C67+E67+G67+I67+K67+M67</f>
        <v>53733</v>
      </c>
      <c r="D37" s="19">
        <f>F37+H37+J37+L37+N37+D67+F67+H67+J67+L67+N67</f>
        <v>1510.00837</v>
      </c>
      <c r="E37" s="54">
        <v>46772</v>
      </c>
      <c r="F37" s="18">
        <v>300.449344</v>
      </c>
      <c r="G37" s="18">
        <v>2931</v>
      </c>
      <c r="H37" s="18">
        <v>195.10334599999999</v>
      </c>
      <c r="I37" s="18">
        <v>1</v>
      </c>
      <c r="J37" s="18">
        <v>5.3920000000000003E-2</v>
      </c>
      <c r="K37" s="18">
        <v>1</v>
      </c>
      <c r="L37" s="18">
        <v>1.7600000000000001E-3</v>
      </c>
      <c r="M37" s="55" t="s">
        <v>700</v>
      </c>
      <c r="N37" s="55" t="s">
        <v>700</v>
      </c>
    </row>
    <row r="38" spans="2:15" ht="18" thickBot="1" x14ac:dyDescent="0.25">
      <c r="B38" s="5"/>
      <c r="C38" s="20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2:15" x14ac:dyDescent="0.2">
      <c r="C39" s="11"/>
      <c r="D39" s="7"/>
      <c r="E39" s="7"/>
      <c r="F39" s="7"/>
      <c r="G39" s="22" t="s">
        <v>710</v>
      </c>
      <c r="H39" s="7"/>
      <c r="I39" s="7"/>
      <c r="J39" s="7"/>
      <c r="K39" s="7"/>
      <c r="L39" s="7"/>
      <c r="M39" s="7"/>
      <c r="N39" s="7"/>
    </row>
    <row r="40" spans="2:15" x14ac:dyDescent="0.2">
      <c r="C40" s="6"/>
      <c r="E40" s="6"/>
      <c r="F40" s="4"/>
      <c r="G40" s="6"/>
      <c r="H40" s="4"/>
      <c r="I40" s="6"/>
      <c r="J40" s="4"/>
      <c r="K40" s="6"/>
      <c r="L40" s="4"/>
      <c r="M40" s="6"/>
      <c r="N40" s="4"/>
    </row>
    <row r="41" spans="2:15" x14ac:dyDescent="0.2">
      <c r="C41" s="10" t="s">
        <v>711</v>
      </c>
      <c r="D41" s="7"/>
      <c r="E41" s="10" t="s">
        <v>712</v>
      </c>
      <c r="F41" s="7"/>
      <c r="G41" s="10" t="s">
        <v>713</v>
      </c>
      <c r="H41" s="7"/>
      <c r="I41" s="10" t="s">
        <v>714</v>
      </c>
      <c r="J41" s="7"/>
      <c r="K41" s="10" t="s">
        <v>715</v>
      </c>
      <c r="L41" s="7"/>
      <c r="M41" s="10" t="s">
        <v>716</v>
      </c>
      <c r="N41" s="7"/>
      <c r="O41" s="4"/>
    </row>
    <row r="42" spans="2:15" x14ac:dyDescent="0.2"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4"/>
    </row>
    <row r="43" spans="2:15" x14ac:dyDescent="0.2">
      <c r="B43" s="7"/>
      <c r="C43" s="32" t="s">
        <v>130</v>
      </c>
      <c r="D43" s="32" t="s">
        <v>697</v>
      </c>
      <c r="E43" s="32" t="s">
        <v>130</v>
      </c>
      <c r="F43" s="32" t="s">
        <v>697</v>
      </c>
      <c r="G43" s="32" t="s">
        <v>130</v>
      </c>
      <c r="H43" s="32" t="s">
        <v>697</v>
      </c>
      <c r="I43" s="32" t="s">
        <v>130</v>
      </c>
      <c r="J43" s="32" t="s">
        <v>697</v>
      </c>
      <c r="K43" s="32" t="s">
        <v>130</v>
      </c>
      <c r="L43" s="32" t="s">
        <v>697</v>
      </c>
      <c r="M43" s="32" t="s">
        <v>130</v>
      </c>
      <c r="N43" s="32" t="s">
        <v>697</v>
      </c>
      <c r="O43" s="4"/>
    </row>
    <row r="44" spans="2:15" x14ac:dyDescent="0.2">
      <c r="C44" s="12" t="s">
        <v>38</v>
      </c>
      <c r="D44" s="13" t="s">
        <v>20</v>
      </c>
      <c r="E44" s="13" t="s">
        <v>38</v>
      </c>
      <c r="F44" s="13" t="s">
        <v>20</v>
      </c>
      <c r="G44" s="13" t="s">
        <v>38</v>
      </c>
      <c r="H44" s="13" t="s">
        <v>20</v>
      </c>
      <c r="I44" s="13" t="s">
        <v>38</v>
      </c>
      <c r="J44" s="13" t="s">
        <v>20</v>
      </c>
      <c r="K44" s="13" t="s">
        <v>38</v>
      </c>
      <c r="L44" s="13" t="s">
        <v>20</v>
      </c>
      <c r="M44" s="33" t="s">
        <v>38</v>
      </c>
      <c r="N44" s="13" t="s">
        <v>20</v>
      </c>
    </row>
    <row r="45" spans="2:15" x14ac:dyDescent="0.2">
      <c r="B45" s="13" t="s">
        <v>442</v>
      </c>
      <c r="C45" s="6"/>
      <c r="G45" s="3" t="s">
        <v>698</v>
      </c>
      <c r="M45" s="4"/>
    </row>
    <row r="46" spans="2:15" x14ac:dyDescent="0.2">
      <c r="B46" s="1" t="s">
        <v>699</v>
      </c>
      <c r="C46" s="23">
        <v>19774</v>
      </c>
      <c r="D46" s="15">
        <v>963</v>
      </c>
      <c r="E46" s="15">
        <v>352</v>
      </c>
      <c r="F46" s="15">
        <v>36</v>
      </c>
      <c r="G46" s="15">
        <v>1014</v>
      </c>
      <c r="H46" s="15">
        <v>53</v>
      </c>
      <c r="I46" s="15">
        <v>867</v>
      </c>
      <c r="J46" s="15">
        <v>76</v>
      </c>
      <c r="K46" s="15">
        <v>984</v>
      </c>
      <c r="L46" s="15">
        <v>2</v>
      </c>
      <c r="M46" s="40" t="s">
        <v>700</v>
      </c>
      <c r="N46" s="40" t="s">
        <v>700</v>
      </c>
    </row>
    <row r="47" spans="2:15" x14ac:dyDescent="0.2">
      <c r="B47" s="31" t="s">
        <v>701</v>
      </c>
      <c r="C47" s="23">
        <v>21730</v>
      </c>
      <c r="D47" s="52">
        <v>1794</v>
      </c>
      <c r="E47" s="52">
        <v>341</v>
      </c>
      <c r="F47" s="52">
        <v>56</v>
      </c>
      <c r="G47" s="52">
        <v>860</v>
      </c>
      <c r="H47" s="52">
        <v>78</v>
      </c>
      <c r="I47" s="52">
        <v>731</v>
      </c>
      <c r="J47" s="52">
        <v>99</v>
      </c>
      <c r="K47" s="52">
        <v>834</v>
      </c>
      <c r="L47" s="52">
        <v>2</v>
      </c>
      <c r="M47" s="40" t="s">
        <v>700</v>
      </c>
      <c r="N47" s="40" t="s">
        <v>700</v>
      </c>
    </row>
    <row r="48" spans="2:15" x14ac:dyDescent="0.2">
      <c r="B48" s="1" t="s">
        <v>702</v>
      </c>
      <c r="C48" s="23">
        <v>16043</v>
      </c>
      <c r="D48" s="15">
        <v>1608</v>
      </c>
      <c r="E48" s="15">
        <v>345</v>
      </c>
      <c r="F48" s="15">
        <v>77</v>
      </c>
      <c r="G48" s="15">
        <v>856</v>
      </c>
      <c r="H48" s="15">
        <v>167</v>
      </c>
      <c r="I48" s="15">
        <v>715</v>
      </c>
      <c r="J48" s="15">
        <v>124</v>
      </c>
      <c r="K48" s="15">
        <v>842</v>
      </c>
      <c r="L48" s="15">
        <v>2</v>
      </c>
      <c r="M48" s="40" t="s">
        <v>700</v>
      </c>
      <c r="N48" s="40" t="s">
        <v>700</v>
      </c>
    </row>
    <row r="49" spans="2:14" x14ac:dyDescent="0.2">
      <c r="B49" s="1" t="s">
        <v>703</v>
      </c>
      <c r="C49" s="23">
        <v>12871</v>
      </c>
      <c r="D49" s="15">
        <v>1498</v>
      </c>
      <c r="E49" s="15">
        <v>340</v>
      </c>
      <c r="F49" s="15">
        <v>89</v>
      </c>
      <c r="G49" s="15">
        <v>846</v>
      </c>
      <c r="H49" s="15">
        <v>170</v>
      </c>
      <c r="I49" s="15">
        <v>708</v>
      </c>
      <c r="J49" s="15">
        <v>176</v>
      </c>
      <c r="K49" s="15">
        <v>830</v>
      </c>
      <c r="L49" s="15">
        <v>2</v>
      </c>
      <c r="M49" s="40" t="s">
        <v>700</v>
      </c>
      <c r="N49" s="40" t="s">
        <v>700</v>
      </c>
    </row>
    <row r="50" spans="2:14" x14ac:dyDescent="0.2">
      <c r="C50" s="6"/>
      <c r="M50" s="4"/>
    </row>
    <row r="51" spans="2:14" x14ac:dyDescent="0.2">
      <c r="B51" s="1" t="s">
        <v>704</v>
      </c>
      <c r="C51" s="23">
        <v>12287</v>
      </c>
      <c r="D51" s="15">
        <v>1630</v>
      </c>
      <c r="E51" s="15">
        <v>392</v>
      </c>
      <c r="F51" s="15">
        <v>112</v>
      </c>
      <c r="G51" s="15">
        <v>824</v>
      </c>
      <c r="H51" s="15">
        <v>198</v>
      </c>
      <c r="I51" s="15">
        <v>712</v>
      </c>
      <c r="J51" s="15">
        <v>208</v>
      </c>
      <c r="K51" s="15">
        <v>809</v>
      </c>
      <c r="L51" s="15">
        <v>2</v>
      </c>
      <c r="M51" s="40" t="s">
        <v>700</v>
      </c>
      <c r="N51" s="40" t="s">
        <v>700</v>
      </c>
    </row>
    <row r="52" spans="2:14" x14ac:dyDescent="0.2">
      <c r="B52" s="1" t="s">
        <v>705</v>
      </c>
      <c r="C52" s="23">
        <v>11843</v>
      </c>
      <c r="D52" s="15">
        <v>1638</v>
      </c>
      <c r="E52" s="15">
        <v>388</v>
      </c>
      <c r="F52" s="15">
        <v>120</v>
      </c>
      <c r="G52" s="15">
        <v>550</v>
      </c>
      <c r="H52" s="15">
        <v>133</v>
      </c>
      <c r="I52" s="15">
        <v>761</v>
      </c>
      <c r="J52" s="15">
        <v>236</v>
      </c>
      <c r="K52" s="15">
        <v>537</v>
      </c>
      <c r="L52" s="15">
        <v>1</v>
      </c>
      <c r="M52" s="52">
        <v>275</v>
      </c>
      <c r="N52" s="15">
        <v>82.5</v>
      </c>
    </row>
    <row r="53" spans="2:14" x14ac:dyDescent="0.2">
      <c r="B53" s="1" t="s">
        <v>706</v>
      </c>
      <c r="C53" s="23">
        <v>11764</v>
      </c>
      <c r="D53" s="15">
        <v>1702.990256</v>
      </c>
      <c r="E53" s="15">
        <v>375</v>
      </c>
      <c r="F53" s="15">
        <v>120.26415</v>
      </c>
      <c r="G53" s="15">
        <v>3</v>
      </c>
      <c r="H53" s="15">
        <v>0.72</v>
      </c>
      <c r="I53" s="15">
        <v>808</v>
      </c>
      <c r="J53" s="15">
        <v>256.32973399999997</v>
      </c>
      <c r="K53" s="15">
        <v>2</v>
      </c>
      <c r="L53" s="15">
        <v>4.0000000000000001E-3</v>
      </c>
      <c r="M53" s="52">
        <v>911</v>
      </c>
      <c r="N53" s="15">
        <v>273.3</v>
      </c>
    </row>
    <row r="54" spans="2:14" x14ac:dyDescent="0.2">
      <c r="B54" s="1" t="s">
        <v>707</v>
      </c>
      <c r="C54" s="23">
        <v>12029</v>
      </c>
      <c r="D54" s="15">
        <v>1743.808217</v>
      </c>
      <c r="E54" s="15">
        <v>396</v>
      </c>
      <c r="F54" s="15">
        <v>123.904224</v>
      </c>
      <c r="G54" s="40" t="s">
        <v>700</v>
      </c>
      <c r="H54" s="40" t="s">
        <v>700</v>
      </c>
      <c r="I54" s="15">
        <v>839</v>
      </c>
      <c r="J54" s="15">
        <v>275.47233599999998</v>
      </c>
      <c r="K54" s="40" t="s">
        <v>700</v>
      </c>
      <c r="L54" s="40" t="s">
        <v>700</v>
      </c>
      <c r="M54" s="52">
        <v>848</v>
      </c>
      <c r="N54" s="15">
        <v>254.4</v>
      </c>
    </row>
    <row r="55" spans="2:14" x14ac:dyDescent="0.2">
      <c r="B55" s="3" t="s">
        <v>709</v>
      </c>
      <c r="C55" s="25">
        <v>10617</v>
      </c>
      <c r="D55" s="18">
        <v>1618.8717859999999</v>
      </c>
      <c r="E55" s="18">
        <v>440</v>
      </c>
      <c r="F55" s="18">
        <v>137.391728</v>
      </c>
      <c r="G55" s="26" t="s">
        <v>700</v>
      </c>
      <c r="H55" s="26" t="s">
        <v>700</v>
      </c>
      <c r="I55" s="18">
        <v>839</v>
      </c>
      <c r="J55" s="18">
        <v>280.62674900000002</v>
      </c>
      <c r="K55" s="26" t="s">
        <v>700</v>
      </c>
      <c r="L55" s="26" t="s">
        <v>700</v>
      </c>
      <c r="M55" s="54">
        <v>857</v>
      </c>
      <c r="N55" s="18">
        <v>257.10000000000002</v>
      </c>
    </row>
    <row r="56" spans="2:14" x14ac:dyDescent="0.2">
      <c r="C56" s="6"/>
      <c r="M56" s="4"/>
    </row>
    <row r="57" spans="2:14" x14ac:dyDescent="0.2">
      <c r="B57" s="13" t="s">
        <v>442</v>
      </c>
      <c r="C57" s="23"/>
      <c r="D57" s="15"/>
      <c r="E57" s="15"/>
      <c r="F57" s="15"/>
      <c r="G57" s="3" t="s">
        <v>244</v>
      </c>
      <c r="H57" s="15"/>
      <c r="I57" s="15"/>
      <c r="J57" s="15"/>
      <c r="K57" s="15"/>
      <c r="L57" s="15"/>
      <c r="M57" s="52"/>
      <c r="N57" s="15"/>
    </row>
    <row r="58" spans="2:14" x14ac:dyDescent="0.2">
      <c r="B58" s="1" t="s">
        <v>699</v>
      </c>
      <c r="C58" s="56" t="s">
        <v>151</v>
      </c>
      <c r="D58" s="53" t="s">
        <v>151</v>
      </c>
      <c r="E58" s="15">
        <v>637</v>
      </c>
      <c r="F58" s="15">
        <v>19</v>
      </c>
      <c r="G58" s="15">
        <v>3731</v>
      </c>
      <c r="H58" s="15">
        <v>224</v>
      </c>
      <c r="I58" s="53" t="s">
        <v>151</v>
      </c>
      <c r="J58" s="53" t="s">
        <v>151</v>
      </c>
      <c r="K58" s="15">
        <v>3658</v>
      </c>
      <c r="L58" s="15">
        <v>7</v>
      </c>
      <c r="M58" s="40" t="s">
        <v>700</v>
      </c>
      <c r="N58" s="40" t="s">
        <v>700</v>
      </c>
    </row>
    <row r="59" spans="2:14" x14ac:dyDescent="0.2">
      <c r="B59" s="1" t="s">
        <v>701</v>
      </c>
      <c r="C59" s="56" t="s">
        <v>151</v>
      </c>
      <c r="D59" s="53" t="s">
        <v>151</v>
      </c>
      <c r="E59" s="15">
        <v>770</v>
      </c>
      <c r="F59" s="15">
        <v>39</v>
      </c>
      <c r="G59" s="15">
        <v>2804</v>
      </c>
      <c r="H59" s="15">
        <v>280</v>
      </c>
      <c r="I59" s="53" t="s">
        <v>151</v>
      </c>
      <c r="J59" s="53" t="s">
        <v>151</v>
      </c>
      <c r="K59" s="15">
        <v>2748</v>
      </c>
      <c r="L59" s="15">
        <v>5</v>
      </c>
      <c r="M59" s="40" t="s">
        <v>700</v>
      </c>
      <c r="N59" s="40" t="s">
        <v>700</v>
      </c>
    </row>
    <row r="60" spans="2:14" x14ac:dyDescent="0.2">
      <c r="B60" s="1" t="s">
        <v>702</v>
      </c>
      <c r="C60" s="56" t="s">
        <v>151</v>
      </c>
      <c r="D60" s="53" t="s">
        <v>151</v>
      </c>
      <c r="E60" s="15">
        <v>923</v>
      </c>
      <c r="F60" s="15">
        <v>88</v>
      </c>
      <c r="G60" s="15">
        <v>2741</v>
      </c>
      <c r="H60" s="15">
        <v>534</v>
      </c>
      <c r="I60" s="53" t="s">
        <v>151</v>
      </c>
      <c r="J60" s="53" t="s">
        <v>151</v>
      </c>
      <c r="K60" s="15">
        <v>2709</v>
      </c>
      <c r="L60" s="15">
        <v>5</v>
      </c>
      <c r="M60" s="40" t="s">
        <v>700</v>
      </c>
      <c r="N60" s="40" t="s">
        <v>700</v>
      </c>
    </row>
    <row r="61" spans="2:14" x14ac:dyDescent="0.2">
      <c r="B61" s="1" t="s">
        <v>703</v>
      </c>
      <c r="C61" s="56" t="s">
        <v>151</v>
      </c>
      <c r="D61" s="53" t="s">
        <v>151</v>
      </c>
      <c r="E61" s="15">
        <v>869</v>
      </c>
      <c r="F61" s="15">
        <v>87</v>
      </c>
      <c r="G61" s="15">
        <v>2967</v>
      </c>
      <c r="H61" s="15">
        <v>593</v>
      </c>
      <c r="I61" s="53" t="s">
        <v>151</v>
      </c>
      <c r="J61" s="53" t="s">
        <v>151</v>
      </c>
      <c r="K61" s="15">
        <v>2927</v>
      </c>
      <c r="L61" s="15">
        <v>6</v>
      </c>
      <c r="M61" s="40" t="s">
        <v>700</v>
      </c>
      <c r="N61" s="40" t="s">
        <v>700</v>
      </c>
    </row>
    <row r="62" spans="2:14" x14ac:dyDescent="0.2">
      <c r="C62" s="56" t="s">
        <v>151</v>
      </c>
      <c r="D62" s="53" t="s">
        <v>151</v>
      </c>
      <c r="I62" s="53" t="s">
        <v>151</v>
      </c>
      <c r="J62" s="53" t="s">
        <v>151</v>
      </c>
      <c r="M62" s="4"/>
    </row>
    <row r="63" spans="2:14" x14ac:dyDescent="0.2">
      <c r="B63" s="1" t="s">
        <v>704</v>
      </c>
      <c r="C63" s="56" t="s">
        <v>151</v>
      </c>
      <c r="D63" s="53" t="s">
        <v>151</v>
      </c>
      <c r="E63" s="15">
        <v>914</v>
      </c>
      <c r="F63" s="15">
        <v>91</v>
      </c>
      <c r="G63" s="15">
        <v>2967</v>
      </c>
      <c r="H63" s="15">
        <v>712</v>
      </c>
      <c r="I63" s="53" t="s">
        <v>151</v>
      </c>
      <c r="J63" s="53" t="s">
        <v>151</v>
      </c>
      <c r="K63" s="15">
        <v>2936</v>
      </c>
      <c r="L63" s="15">
        <v>6</v>
      </c>
      <c r="M63" s="40" t="s">
        <v>700</v>
      </c>
      <c r="N63" s="40" t="s">
        <v>700</v>
      </c>
    </row>
    <row r="64" spans="2:14" x14ac:dyDescent="0.2">
      <c r="B64" s="1" t="s">
        <v>705</v>
      </c>
      <c r="C64" s="56" t="s">
        <v>151</v>
      </c>
      <c r="D64" s="53" t="s">
        <v>151</v>
      </c>
      <c r="E64" s="15">
        <v>1053</v>
      </c>
      <c r="F64" s="15">
        <v>105</v>
      </c>
      <c r="G64" s="15">
        <v>1915</v>
      </c>
      <c r="H64" s="15">
        <v>460</v>
      </c>
      <c r="I64" s="53" t="s">
        <v>151</v>
      </c>
      <c r="J64" s="53" t="s">
        <v>151</v>
      </c>
      <c r="K64" s="15">
        <v>1894</v>
      </c>
      <c r="L64" s="15">
        <v>4</v>
      </c>
      <c r="M64" s="52">
        <v>1130</v>
      </c>
      <c r="N64" s="15">
        <v>339</v>
      </c>
    </row>
    <row r="65" spans="1:14" x14ac:dyDescent="0.2">
      <c r="B65" s="1" t="s">
        <v>706</v>
      </c>
      <c r="C65" s="56" t="s">
        <v>151</v>
      </c>
      <c r="D65" s="53" t="s">
        <v>151</v>
      </c>
      <c r="E65" s="15">
        <v>953</v>
      </c>
      <c r="F65" s="15">
        <v>95.3</v>
      </c>
      <c r="G65" s="15">
        <v>5</v>
      </c>
      <c r="H65" s="15">
        <v>1.2</v>
      </c>
      <c r="I65" s="53" t="s">
        <v>151</v>
      </c>
      <c r="J65" s="53" t="s">
        <v>151</v>
      </c>
      <c r="K65" s="15">
        <v>4</v>
      </c>
      <c r="L65" s="15">
        <v>8.0000000000000002E-3</v>
      </c>
      <c r="M65" s="52">
        <v>3167</v>
      </c>
      <c r="N65" s="15">
        <v>950.1</v>
      </c>
    </row>
    <row r="66" spans="1:14" x14ac:dyDescent="0.2">
      <c r="B66" s="1" t="s">
        <v>707</v>
      </c>
      <c r="C66" s="56" t="s">
        <v>151</v>
      </c>
      <c r="D66" s="53" t="s">
        <v>151</v>
      </c>
      <c r="E66" s="15">
        <v>943</v>
      </c>
      <c r="F66" s="15">
        <v>94.3</v>
      </c>
      <c r="G66" s="15">
        <v>1</v>
      </c>
      <c r="H66" s="15">
        <v>0.24</v>
      </c>
      <c r="I66" s="53" t="s">
        <v>151</v>
      </c>
      <c r="J66" s="53" t="s">
        <v>151</v>
      </c>
      <c r="K66" s="15">
        <v>1</v>
      </c>
      <c r="L66" s="15">
        <v>2E-3</v>
      </c>
      <c r="M66" s="52">
        <v>3312</v>
      </c>
      <c r="N66" s="15">
        <v>993.6</v>
      </c>
    </row>
    <row r="67" spans="1:14" x14ac:dyDescent="0.2">
      <c r="B67" s="3" t="s">
        <v>709</v>
      </c>
      <c r="C67" s="35" t="s">
        <v>151</v>
      </c>
      <c r="D67" s="26" t="s">
        <v>151</v>
      </c>
      <c r="E67" s="18">
        <v>970</v>
      </c>
      <c r="F67" s="18">
        <v>97</v>
      </c>
      <c r="G67" s="26" t="s">
        <v>700</v>
      </c>
      <c r="H67" s="26" t="s">
        <v>700</v>
      </c>
      <c r="I67" s="26" t="s">
        <v>151</v>
      </c>
      <c r="J67" s="26" t="s">
        <v>151</v>
      </c>
      <c r="K67" s="26" t="s">
        <v>700</v>
      </c>
      <c r="L67" s="26" t="s">
        <v>700</v>
      </c>
      <c r="M67" s="54">
        <v>3058</v>
      </c>
      <c r="N67" s="18">
        <v>917.4</v>
      </c>
    </row>
    <row r="68" spans="1:14" ht="18" thickBot="1" x14ac:dyDescent="0.25">
      <c r="B68" s="21"/>
      <c r="C68" s="20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</row>
    <row r="69" spans="1:14" x14ac:dyDescent="0.2">
      <c r="B69" s="19"/>
      <c r="C69" s="1" t="s">
        <v>91</v>
      </c>
      <c r="D69" s="19"/>
      <c r="E69" s="19"/>
      <c r="F69" s="19"/>
      <c r="G69" s="19"/>
      <c r="H69" s="19"/>
      <c r="I69" s="19"/>
      <c r="J69" s="19"/>
      <c r="K69" s="19"/>
      <c r="L69" s="19"/>
      <c r="M69" s="57"/>
      <c r="N69" s="19"/>
    </row>
    <row r="70" spans="1:14" x14ac:dyDescent="0.2">
      <c r="A70" s="1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57"/>
      <c r="N70" s="19"/>
    </row>
    <row r="71" spans="1:14" x14ac:dyDescent="0.2">
      <c r="A71" s="19"/>
      <c r="C71" s="19"/>
    </row>
    <row r="72" spans="1:14" x14ac:dyDescent="0.2">
      <c r="A72" s="19"/>
      <c r="C72" s="19"/>
    </row>
  </sheetData>
  <phoneticPr fontId="2"/>
  <pageMargins left="0.23000000000000004" right="0.23000000000000004" top="0.56999999999999995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69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8" transitionEvaluation="1"/>
  <dimension ref="A1:P97"/>
  <sheetViews>
    <sheetView showGridLines="0" topLeftCell="A28" zoomScale="75" workbookViewId="0"/>
  </sheetViews>
  <sheetFormatPr defaultColWidth="13.375" defaultRowHeight="17.25" x14ac:dyDescent="0.2"/>
  <cols>
    <col min="1" max="1" width="13.375" style="2" customWidth="1"/>
    <col min="2" max="2" width="22.125" style="2" customWidth="1"/>
    <col min="3" max="3" width="14.625" style="2" customWidth="1"/>
    <col min="4" max="4" width="13.375" style="2"/>
    <col min="5" max="5" width="14.625" style="2" customWidth="1"/>
    <col min="6" max="256" width="13.375" style="2"/>
    <col min="257" max="257" width="13.375" style="2" customWidth="1"/>
    <col min="258" max="258" width="22.125" style="2" customWidth="1"/>
    <col min="259" max="259" width="14.625" style="2" customWidth="1"/>
    <col min="260" max="260" width="13.375" style="2"/>
    <col min="261" max="261" width="14.625" style="2" customWidth="1"/>
    <col min="262" max="512" width="13.375" style="2"/>
    <col min="513" max="513" width="13.375" style="2" customWidth="1"/>
    <col min="514" max="514" width="22.125" style="2" customWidth="1"/>
    <col min="515" max="515" width="14.625" style="2" customWidth="1"/>
    <col min="516" max="516" width="13.375" style="2"/>
    <col min="517" max="517" width="14.625" style="2" customWidth="1"/>
    <col min="518" max="768" width="13.375" style="2"/>
    <col min="769" max="769" width="13.375" style="2" customWidth="1"/>
    <col min="770" max="770" width="22.125" style="2" customWidth="1"/>
    <col min="771" max="771" width="14.625" style="2" customWidth="1"/>
    <col min="772" max="772" width="13.375" style="2"/>
    <col min="773" max="773" width="14.625" style="2" customWidth="1"/>
    <col min="774" max="1024" width="13.375" style="2"/>
    <col min="1025" max="1025" width="13.375" style="2" customWidth="1"/>
    <col min="1026" max="1026" width="22.125" style="2" customWidth="1"/>
    <col min="1027" max="1027" width="14.625" style="2" customWidth="1"/>
    <col min="1028" max="1028" width="13.375" style="2"/>
    <col min="1029" max="1029" width="14.625" style="2" customWidth="1"/>
    <col min="1030" max="1280" width="13.375" style="2"/>
    <col min="1281" max="1281" width="13.375" style="2" customWidth="1"/>
    <col min="1282" max="1282" width="22.125" style="2" customWidth="1"/>
    <col min="1283" max="1283" width="14.625" style="2" customWidth="1"/>
    <col min="1284" max="1284" width="13.375" style="2"/>
    <col min="1285" max="1285" width="14.625" style="2" customWidth="1"/>
    <col min="1286" max="1536" width="13.375" style="2"/>
    <col min="1537" max="1537" width="13.375" style="2" customWidth="1"/>
    <col min="1538" max="1538" width="22.125" style="2" customWidth="1"/>
    <col min="1539" max="1539" width="14.625" style="2" customWidth="1"/>
    <col min="1540" max="1540" width="13.375" style="2"/>
    <col min="1541" max="1541" width="14.625" style="2" customWidth="1"/>
    <col min="1542" max="1792" width="13.375" style="2"/>
    <col min="1793" max="1793" width="13.375" style="2" customWidth="1"/>
    <col min="1794" max="1794" width="22.125" style="2" customWidth="1"/>
    <col min="1795" max="1795" width="14.625" style="2" customWidth="1"/>
    <col min="1796" max="1796" width="13.375" style="2"/>
    <col min="1797" max="1797" width="14.625" style="2" customWidth="1"/>
    <col min="1798" max="2048" width="13.375" style="2"/>
    <col min="2049" max="2049" width="13.375" style="2" customWidth="1"/>
    <col min="2050" max="2050" width="22.125" style="2" customWidth="1"/>
    <col min="2051" max="2051" width="14.625" style="2" customWidth="1"/>
    <col min="2052" max="2052" width="13.375" style="2"/>
    <col min="2053" max="2053" width="14.625" style="2" customWidth="1"/>
    <col min="2054" max="2304" width="13.375" style="2"/>
    <col min="2305" max="2305" width="13.375" style="2" customWidth="1"/>
    <col min="2306" max="2306" width="22.125" style="2" customWidth="1"/>
    <col min="2307" max="2307" width="14.625" style="2" customWidth="1"/>
    <col min="2308" max="2308" width="13.375" style="2"/>
    <col min="2309" max="2309" width="14.625" style="2" customWidth="1"/>
    <col min="2310" max="2560" width="13.375" style="2"/>
    <col min="2561" max="2561" width="13.375" style="2" customWidth="1"/>
    <col min="2562" max="2562" width="22.125" style="2" customWidth="1"/>
    <col min="2563" max="2563" width="14.625" style="2" customWidth="1"/>
    <col min="2564" max="2564" width="13.375" style="2"/>
    <col min="2565" max="2565" width="14.625" style="2" customWidth="1"/>
    <col min="2566" max="2816" width="13.375" style="2"/>
    <col min="2817" max="2817" width="13.375" style="2" customWidth="1"/>
    <col min="2818" max="2818" width="22.125" style="2" customWidth="1"/>
    <col min="2819" max="2819" width="14.625" style="2" customWidth="1"/>
    <col min="2820" max="2820" width="13.375" style="2"/>
    <col min="2821" max="2821" width="14.625" style="2" customWidth="1"/>
    <col min="2822" max="3072" width="13.375" style="2"/>
    <col min="3073" max="3073" width="13.375" style="2" customWidth="1"/>
    <col min="3074" max="3074" width="22.125" style="2" customWidth="1"/>
    <col min="3075" max="3075" width="14.625" style="2" customWidth="1"/>
    <col min="3076" max="3076" width="13.375" style="2"/>
    <col min="3077" max="3077" width="14.625" style="2" customWidth="1"/>
    <col min="3078" max="3328" width="13.375" style="2"/>
    <col min="3329" max="3329" width="13.375" style="2" customWidth="1"/>
    <col min="3330" max="3330" width="22.125" style="2" customWidth="1"/>
    <col min="3331" max="3331" width="14.625" style="2" customWidth="1"/>
    <col min="3332" max="3332" width="13.375" style="2"/>
    <col min="3333" max="3333" width="14.625" style="2" customWidth="1"/>
    <col min="3334" max="3584" width="13.375" style="2"/>
    <col min="3585" max="3585" width="13.375" style="2" customWidth="1"/>
    <col min="3586" max="3586" width="22.125" style="2" customWidth="1"/>
    <col min="3587" max="3587" width="14.625" style="2" customWidth="1"/>
    <col min="3588" max="3588" width="13.375" style="2"/>
    <col min="3589" max="3589" width="14.625" style="2" customWidth="1"/>
    <col min="3590" max="3840" width="13.375" style="2"/>
    <col min="3841" max="3841" width="13.375" style="2" customWidth="1"/>
    <col min="3842" max="3842" width="22.125" style="2" customWidth="1"/>
    <col min="3843" max="3843" width="14.625" style="2" customWidth="1"/>
    <col min="3844" max="3844" width="13.375" style="2"/>
    <col min="3845" max="3845" width="14.625" style="2" customWidth="1"/>
    <col min="3846" max="4096" width="13.375" style="2"/>
    <col min="4097" max="4097" width="13.375" style="2" customWidth="1"/>
    <col min="4098" max="4098" width="22.125" style="2" customWidth="1"/>
    <col min="4099" max="4099" width="14.625" style="2" customWidth="1"/>
    <col min="4100" max="4100" width="13.375" style="2"/>
    <col min="4101" max="4101" width="14.625" style="2" customWidth="1"/>
    <col min="4102" max="4352" width="13.375" style="2"/>
    <col min="4353" max="4353" width="13.375" style="2" customWidth="1"/>
    <col min="4354" max="4354" width="22.125" style="2" customWidth="1"/>
    <col min="4355" max="4355" width="14.625" style="2" customWidth="1"/>
    <col min="4356" max="4356" width="13.375" style="2"/>
    <col min="4357" max="4357" width="14.625" style="2" customWidth="1"/>
    <col min="4358" max="4608" width="13.375" style="2"/>
    <col min="4609" max="4609" width="13.375" style="2" customWidth="1"/>
    <col min="4610" max="4610" width="22.125" style="2" customWidth="1"/>
    <col min="4611" max="4611" width="14.625" style="2" customWidth="1"/>
    <col min="4612" max="4612" width="13.375" style="2"/>
    <col min="4613" max="4613" width="14.625" style="2" customWidth="1"/>
    <col min="4614" max="4864" width="13.375" style="2"/>
    <col min="4865" max="4865" width="13.375" style="2" customWidth="1"/>
    <col min="4866" max="4866" width="22.125" style="2" customWidth="1"/>
    <col min="4867" max="4867" width="14.625" style="2" customWidth="1"/>
    <col min="4868" max="4868" width="13.375" style="2"/>
    <col min="4869" max="4869" width="14.625" style="2" customWidth="1"/>
    <col min="4870" max="5120" width="13.375" style="2"/>
    <col min="5121" max="5121" width="13.375" style="2" customWidth="1"/>
    <col min="5122" max="5122" width="22.125" style="2" customWidth="1"/>
    <col min="5123" max="5123" width="14.625" style="2" customWidth="1"/>
    <col min="5124" max="5124" width="13.375" style="2"/>
    <col min="5125" max="5125" width="14.625" style="2" customWidth="1"/>
    <col min="5126" max="5376" width="13.375" style="2"/>
    <col min="5377" max="5377" width="13.375" style="2" customWidth="1"/>
    <col min="5378" max="5378" width="22.125" style="2" customWidth="1"/>
    <col min="5379" max="5379" width="14.625" style="2" customWidth="1"/>
    <col min="5380" max="5380" width="13.375" style="2"/>
    <col min="5381" max="5381" width="14.625" style="2" customWidth="1"/>
    <col min="5382" max="5632" width="13.375" style="2"/>
    <col min="5633" max="5633" width="13.375" style="2" customWidth="1"/>
    <col min="5634" max="5634" width="22.125" style="2" customWidth="1"/>
    <col min="5635" max="5635" width="14.625" style="2" customWidth="1"/>
    <col min="5636" max="5636" width="13.375" style="2"/>
    <col min="5637" max="5637" width="14.625" style="2" customWidth="1"/>
    <col min="5638" max="5888" width="13.375" style="2"/>
    <col min="5889" max="5889" width="13.375" style="2" customWidth="1"/>
    <col min="5890" max="5890" width="22.125" style="2" customWidth="1"/>
    <col min="5891" max="5891" width="14.625" style="2" customWidth="1"/>
    <col min="5892" max="5892" width="13.375" style="2"/>
    <col min="5893" max="5893" width="14.625" style="2" customWidth="1"/>
    <col min="5894" max="6144" width="13.375" style="2"/>
    <col min="6145" max="6145" width="13.375" style="2" customWidth="1"/>
    <col min="6146" max="6146" width="22.125" style="2" customWidth="1"/>
    <col min="6147" max="6147" width="14.625" style="2" customWidth="1"/>
    <col min="6148" max="6148" width="13.375" style="2"/>
    <col min="6149" max="6149" width="14.625" style="2" customWidth="1"/>
    <col min="6150" max="6400" width="13.375" style="2"/>
    <col min="6401" max="6401" width="13.375" style="2" customWidth="1"/>
    <col min="6402" max="6402" width="22.125" style="2" customWidth="1"/>
    <col min="6403" max="6403" width="14.625" style="2" customWidth="1"/>
    <col min="6404" max="6404" width="13.375" style="2"/>
    <col min="6405" max="6405" width="14.625" style="2" customWidth="1"/>
    <col min="6406" max="6656" width="13.375" style="2"/>
    <col min="6657" max="6657" width="13.375" style="2" customWidth="1"/>
    <col min="6658" max="6658" width="22.125" style="2" customWidth="1"/>
    <col min="6659" max="6659" width="14.625" style="2" customWidth="1"/>
    <col min="6660" max="6660" width="13.375" style="2"/>
    <col min="6661" max="6661" width="14.625" style="2" customWidth="1"/>
    <col min="6662" max="6912" width="13.375" style="2"/>
    <col min="6913" max="6913" width="13.375" style="2" customWidth="1"/>
    <col min="6914" max="6914" width="22.125" style="2" customWidth="1"/>
    <col min="6915" max="6915" width="14.625" style="2" customWidth="1"/>
    <col min="6916" max="6916" width="13.375" style="2"/>
    <col min="6917" max="6917" width="14.625" style="2" customWidth="1"/>
    <col min="6918" max="7168" width="13.375" style="2"/>
    <col min="7169" max="7169" width="13.375" style="2" customWidth="1"/>
    <col min="7170" max="7170" width="22.125" style="2" customWidth="1"/>
    <col min="7171" max="7171" width="14.625" style="2" customWidth="1"/>
    <col min="7172" max="7172" width="13.375" style="2"/>
    <col min="7173" max="7173" width="14.625" style="2" customWidth="1"/>
    <col min="7174" max="7424" width="13.375" style="2"/>
    <col min="7425" max="7425" width="13.375" style="2" customWidth="1"/>
    <col min="7426" max="7426" width="22.125" style="2" customWidth="1"/>
    <col min="7427" max="7427" width="14.625" style="2" customWidth="1"/>
    <col min="7428" max="7428" width="13.375" style="2"/>
    <col min="7429" max="7429" width="14.625" style="2" customWidth="1"/>
    <col min="7430" max="7680" width="13.375" style="2"/>
    <col min="7681" max="7681" width="13.375" style="2" customWidth="1"/>
    <col min="7682" max="7682" width="22.125" style="2" customWidth="1"/>
    <col min="7683" max="7683" width="14.625" style="2" customWidth="1"/>
    <col min="7684" max="7684" width="13.375" style="2"/>
    <col min="7685" max="7685" width="14.625" style="2" customWidth="1"/>
    <col min="7686" max="7936" width="13.375" style="2"/>
    <col min="7937" max="7937" width="13.375" style="2" customWidth="1"/>
    <col min="7938" max="7938" width="22.125" style="2" customWidth="1"/>
    <col min="7939" max="7939" width="14.625" style="2" customWidth="1"/>
    <col min="7940" max="7940" width="13.375" style="2"/>
    <col min="7941" max="7941" width="14.625" style="2" customWidth="1"/>
    <col min="7942" max="8192" width="13.375" style="2"/>
    <col min="8193" max="8193" width="13.375" style="2" customWidth="1"/>
    <col min="8194" max="8194" width="22.125" style="2" customWidth="1"/>
    <col min="8195" max="8195" width="14.625" style="2" customWidth="1"/>
    <col min="8196" max="8196" width="13.375" style="2"/>
    <col min="8197" max="8197" width="14.625" style="2" customWidth="1"/>
    <col min="8198" max="8448" width="13.375" style="2"/>
    <col min="8449" max="8449" width="13.375" style="2" customWidth="1"/>
    <col min="8450" max="8450" width="22.125" style="2" customWidth="1"/>
    <col min="8451" max="8451" width="14.625" style="2" customWidth="1"/>
    <col min="8452" max="8452" width="13.375" style="2"/>
    <col min="8453" max="8453" width="14.625" style="2" customWidth="1"/>
    <col min="8454" max="8704" width="13.375" style="2"/>
    <col min="8705" max="8705" width="13.375" style="2" customWidth="1"/>
    <col min="8706" max="8706" width="22.125" style="2" customWidth="1"/>
    <col min="8707" max="8707" width="14.625" style="2" customWidth="1"/>
    <col min="8708" max="8708" width="13.375" style="2"/>
    <col min="8709" max="8709" width="14.625" style="2" customWidth="1"/>
    <col min="8710" max="8960" width="13.375" style="2"/>
    <col min="8961" max="8961" width="13.375" style="2" customWidth="1"/>
    <col min="8962" max="8962" width="22.125" style="2" customWidth="1"/>
    <col min="8963" max="8963" width="14.625" style="2" customWidth="1"/>
    <col min="8964" max="8964" width="13.375" style="2"/>
    <col min="8965" max="8965" width="14.625" style="2" customWidth="1"/>
    <col min="8966" max="9216" width="13.375" style="2"/>
    <col min="9217" max="9217" width="13.375" style="2" customWidth="1"/>
    <col min="9218" max="9218" width="22.125" style="2" customWidth="1"/>
    <col min="9219" max="9219" width="14.625" style="2" customWidth="1"/>
    <col min="9220" max="9220" width="13.375" style="2"/>
    <col min="9221" max="9221" width="14.625" style="2" customWidth="1"/>
    <col min="9222" max="9472" width="13.375" style="2"/>
    <col min="9473" max="9473" width="13.375" style="2" customWidth="1"/>
    <col min="9474" max="9474" width="22.125" style="2" customWidth="1"/>
    <col min="9475" max="9475" width="14.625" style="2" customWidth="1"/>
    <col min="9476" max="9476" width="13.375" style="2"/>
    <col min="9477" max="9477" width="14.625" style="2" customWidth="1"/>
    <col min="9478" max="9728" width="13.375" style="2"/>
    <col min="9729" max="9729" width="13.375" style="2" customWidth="1"/>
    <col min="9730" max="9730" width="22.125" style="2" customWidth="1"/>
    <col min="9731" max="9731" width="14.625" style="2" customWidth="1"/>
    <col min="9732" max="9732" width="13.375" style="2"/>
    <col min="9733" max="9733" width="14.625" style="2" customWidth="1"/>
    <col min="9734" max="9984" width="13.375" style="2"/>
    <col min="9985" max="9985" width="13.375" style="2" customWidth="1"/>
    <col min="9986" max="9986" width="22.125" style="2" customWidth="1"/>
    <col min="9987" max="9987" width="14.625" style="2" customWidth="1"/>
    <col min="9988" max="9988" width="13.375" style="2"/>
    <col min="9989" max="9989" width="14.625" style="2" customWidth="1"/>
    <col min="9990" max="10240" width="13.375" style="2"/>
    <col min="10241" max="10241" width="13.375" style="2" customWidth="1"/>
    <col min="10242" max="10242" width="22.125" style="2" customWidth="1"/>
    <col min="10243" max="10243" width="14.625" style="2" customWidth="1"/>
    <col min="10244" max="10244" width="13.375" style="2"/>
    <col min="10245" max="10245" width="14.625" style="2" customWidth="1"/>
    <col min="10246" max="10496" width="13.375" style="2"/>
    <col min="10497" max="10497" width="13.375" style="2" customWidth="1"/>
    <col min="10498" max="10498" width="22.125" style="2" customWidth="1"/>
    <col min="10499" max="10499" width="14.625" style="2" customWidth="1"/>
    <col min="10500" max="10500" width="13.375" style="2"/>
    <col min="10501" max="10501" width="14.625" style="2" customWidth="1"/>
    <col min="10502" max="10752" width="13.375" style="2"/>
    <col min="10753" max="10753" width="13.375" style="2" customWidth="1"/>
    <col min="10754" max="10754" width="22.125" style="2" customWidth="1"/>
    <col min="10755" max="10755" width="14.625" style="2" customWidth="1"/>
    <col min="10756" max="10756" width="13.375" style="2"/>
    <col min="10757" max="10757" width="14.625" style="2" customWidth="1"/>
    <col min="10758" max="11008" width="13.375" style="2"/>
    <col min="11009" max="11009" width="13.375" style="2" customWidth="1"/>
    <col min="11010" max="11010" width="22.125" style="2" customWidth="1"/>
    <col min="11011" max="11011" width="14.625" style="2" customWidth="1"/>
    <col min="11012" max="11012" width="13.375" style="2"/>
    <col min="11013" max="11013" width="14.625" style="2" customWidth="1"/>
    <col min="11014" max="11264" width="13.375" style="2"/>
    <col min="11265" max="11265" width="13.375" style="2" customWidth="1"/>
    <col min="11266" max="11266" width="22.125" style="2" customWidth="1"/>
    <col min="11267" max="11267" width="14.625" style="2" customWidth="1"/>
    <col min="11268" max="11268" width="13.375" style="2"/>
    <col min="11269" max="11269" width="14.625" style="2" customWidth="1"/>
    <col min="11270" max="11520" width="13.375" style="2"/>
    <col min="11521" max="11521" width="13.375" style="2" customWidth="1"/>
    <col min="11522" max="11522" width="22.125" style="2" customWidth="1"/>
    <col min="11523" max="11523" width="14.625" style="2" customWidth="1"/>
    <col min="11524" max="11524" width="13.375" style="2"/>
    <col min="11525" max="11525" width="14.625" style="2" customWidth="1"/>
    <col min="11526" max="11776" width="13.375" style="2"/>
    <col min="11777" max="11777" width="13.375" style="2" customWidth="1"/>
    <col min="11778" max="11778" width="22.125" style="2" customWidth="1"/>
    <col min="11779" max="11779" width="14.625" style="2" customWidth="1"/>
    <col min="11780" max="11780" width="13.375" style="2"/>
    <col min="11781" max="11781" width="14.625" style="2" customWidth="1"/>
    <col min="11782" max="12032" width="13.375" style="2"/>
    <col min="12033" max="12033" width="13.375" style="2" customWidth="1"/>
    <col min="12034" max="12034" width="22.125" style="2" customWidth="1"/>
    <col min="12035" max="12035" width="14.625" style="2" customWidth="1"/>
    <col min="12036" max="12036" width="13.375" style="2"/>
    <col min="12037" max="12037" width="14.625" style="2" customWidth="1"/>
    <col min="12038" max="12288" width="13.375" style="2"/>
    <col min="12289" max="12289" width="13.375" style="2" customWidth="1"/>
    <col min="12290" max="12290" width="22.125" style="2" customWidth="1"/>
    <col min="12291" max="12291" width="14.625" style="2" customWidth="1"/>
    <col min="12292" max="12292" width="13.375" style="2"/>
    <col min="12293" max="12293" width="14.625" style="2" customWidth="1"/>
    <col min="12294" max="12544" width="13.375" style="2"/>
    <col min="12545" max="12545" width="13.375" style="2" customWidth="1"/>
    <col min="12546" max="12546" width="22.125" style="2" customWidth="1"/>
    <col min="12547" max="12547" width="14.625" style="2" customWidth="1"/>
    <col min="12548" max="12548" width="13.375" style="2"/>
    <col min="12549" max="12549" width="14.625" style="2" customWidth="1"/>
    <col min="12550" max="12800" width="13.375" style="2"/>
    <col min="12801" max="12801" width="13.375" style="2" customWidth="1"/>
    <col min="12802" max="12802" width="22.125" style="2" customWidth="1"/>
    <col min="12803" max="12803" width="14.625" style="2" customWidth="1"/>
    <col min="12804" max="12804" width="13.375" style="2"/>
    <col min="12805" max="12805" width="14.625" style="2" customWidth="1"/>
    <col min="12806" max="13056" width="13.375" style="2"/>
    <col min="13057" max="13057" width="13.375" style="2" customWidth="1"/>
    <col min="13058" max="13058" width="22.125" style="2" customWidth="1"/>
    <col min="13059" max="13059" width="14.625" style="2" customWidth="1"/>
    <col min="13060" max="13060" width="13.375" style="2"/>
    <col min="13061" max="13061" width="14.625" style="2" customWidth="1"/>
    <col min="13062" max="13312" width="13.375" style="2"/>
    <col min="13313" max="13313" width="13.375" style="2" customWidth="1"/>
    <col min="13314" max="13314" width="22.125" style="2" customWidth="1"/>
    <col min="13315" max="13315" width="14.625" style="2" customWidth="1"/>
    <col min="13316" max="13316" width="13.375" style="2"/>
    <col min="13317" max="13317" width="14.625" style="2" customWidth="1"/>
    <col min="13318" max="13568" width="13.375" style="2"/>
    <col min="13569" max="13569" width="13.375" style="2" customWidth="1"/>
    <col min="13570" max="13570" width="22.125" style="2" customWidth="1"/>
    <col min="13571" max="13571" width="14.625" style="2" customWidth="1"/>
    <col min="13572" max="13572" width="13.375" style="2"/>
    <col min="13573" max="13573" width="14.625" style="2" customWidth="1"/>
    <col min="13574" max="13824" width="13.375" style="2"/>
    <col min="13825" max="13825" width="13.375" style="2" customWidth="1"/>
    <col min="13826" max="13826" width="22.125" style="2" customWidth="1"/>
    <col min="13827" max="13827" width="14.625" style="2" customWidth="1"/>
    <col min="13828" max="13828" width="13.375" style="2"/>
    <col min="13829" max="13829" width="14.625" style="2" customWidth="1"/>
    <col min="13830" max="14080" width="13.375" style="2"/>
    <col min="14081" max="14081" width="13.375" style="2" customWidth="1"/>
    <col min="14082" max="14082" width="22.125" style="2" customWidth="1"/>
    <col min="14083" max="14083" width="14.625" style="2" customWidth="1"/>
    <col min="14084" max="14084" width="13.375" style="2"/>
    <col min="14085" max="14085" width="14.625" style="2" customWidth="1"/>
    <col min="14086" max="14336" width="13.375" style="2"/>
    <col min="14337" max="14337" width="13.375" style="2" customWidth="1"/>
    <col min="14338" max="14338" width="22.125" style="2" customWidth="1"/>
    <col min="14339" max="14339" width="14.625" style="2" customWidth="1"/>
    <col min="14340" max="14340" width="13.375" style="2"/>
    <col min="14341" max="14341" width="14.625" style="2" customWidth="1"/>
    <col min="14342" max="14592" width="13.375" style="2"/>
    <col min="14593" max="14593" width="13.375" style="2" customWidth="1"/>
    <col min="14594" max="14594" width="22.125" style="2" customWidth="1"/>
    <col min="14595" max="14595" width="14.625" style="2" customWidth="1"/>
    <col min="14596" max="14596" width="13.375" style="2"/>
    <col min="14597" max="14597" width="14.625" style="2" customWidth="1"/>
    <col min="14598" max="14848" width="13.375" style="2"/>
    <col min="14849" max="14849" width="13.375" style="2" customWidth="1"/>
    <col min="14850" max="14850" width="22.125" style="2" customWidth="1"/>
    <col min="14851" max="14851" width="14.625" style="2" customWidth="1"/>
    <col min="14852" max="14852" width="13.375" style="2"/>
    <col min="14853" max="14853" width="14.625" style="2" customWidth="1"/>
    <col min="14854" max="15104" width="13.375" style="2"/>
    <col min="15105" max="15105" width="13.375" style="2" customWidth="1"/>
    <col min="15106" max="15106" width="22.125" style="2" customWidth="1"/>
    <col min="15107" max="15107" width="14.625" style="2" customWidth="1"/>
    <col min="15108" max="15108" width="13.375" style="2"/>
    <col min="15109" max="15109" width="14.625" style="2" customWidth="1"/>
    <col min="15110" max="15360" width="13.375" style="2"/>
    <col min="15361" max="15361" width="13.375" style="2" customWidth="1"/>
    <col min="15362" max="15362" width="22.125" style="2" customWidth="1"/>
    <col min="15363" max="15363" width="14.625" style="2" customWidth="1"/>
    <col min="15364" max="15364" width="13.375" style="2"/>
    <col min="15365" max="15365" width="14.625" style="2" customWidth="1"/>
    <col min="15366" max="15616" width="13.375" style="2"/>
    <col min="15617" max="15617" width="13.375" style="2" customWidth="1"/>
    <col min="15618" max="15618" width="22.125" style="2" customWidth="1"/>
    <col min="15619" max="15619" width="14.625" style="2" customWidth="1"/>
    <col min="15620" max="15620" width="13.375" style="2"/>
    <col min="15621" max="15621" width="14.625" style="2" customWidth="1"/>
    <col min="15622" max="15872" width="13.375" style="2"/>
    <col min="15873" max="15873" width="13.375" style="2" customWidth="1"/>
    <col min="15874" max="15874" width="22.125" style="2" customWidth="1"/>
    <col min="15875" max="15875" width="14.625" style="2" customWidth="1"/>
    <col min="15876" max="15876" width="13.375" style="2"/>
    <col min="15877" max="15877" width="14.625" style="2" customWidth="1"/>
    <col min="15878" max="16128" width="13.375" style="2"/>
    <col min="16129" max="16129" width="13.375" style="2" customWidth="1"/>
    <col min="16130" max="16130" width="22.125" style="2" customWidth="1"/>
    <col min="16131" max="16131" width="14.625" style="2" customWidth="1"/>
    <col min="16132" max="16132" width="13.375" style="2"/>
    <col min="16133" max="16133" width="14.625" style="2" customWidth="1"/>
    <col min="16134" max="16384" width="13.375" style="2"/>
  </cols>
  <sheetData>
    <row r="1" spans="1:11" x14ac:dyDescent="0.2">
      <c r="A1" s="1"/>
    </row>
    <row r="6" spans="1:11" x14ac:dyDescent="0.2">
      <c r="E6" s="3" t="s">
        <v>686</v>
      </c>
    </row>
    <row r="7" spans="1:11" ht="18" thickBot="1" x14ac:dyDescent="0.25">
      <c r="B7" s="5"/>
      <c r="C7" s="43" t="s">
        <v>717</v>
      </c>
      <c r="D7" s="5"/>
      <c r="E7" s="5"/>
      <c r="F7" s="5"/>
      <c r="G7" s="5"/>
      <c r="H7" s="5"/>
      <c r="I7" s="5"/>
      <c r="J7" s="5"/>
    </row>
    <row r="8" spans="1:11" x14ac:dyDescent="0.2">
      <c r="C8" s="8" t="s">
        <v>718</v>
      </c>
      <c r="D8" s="4"/>
      <c r="E8" s="7"/>
      <c r="F8" s="7"/>
      <c r="G8" s="22" t="s">
        <v>719</v>
      </c>
      <c r="H8" s="7"/>
      <c r="I8" s="7"/>
      <c r="J8" s="7"/>
    </row>
    <row r="9" spans="1:11" x14ac:dyDescent="0.2">
      <c r="C9" s="10" t="s">
        <v>720</v>
      </c>
      <c r="D9" s="7"/>
      <c r="E9" s="10" t="s">
        <v>721</v>
      </c>
      <c r="F9" s="7"/>
      <c r="G9" s="10" t="s">
        <v>722</v>
      </c>
      <c r="H9" s="7"/>
      <c r="I9" s="10" t="s">
        <v>723</v>
      </c>
      <c r="J9" s="7"/>
      <c r="K9" s="4"/>
    </row>
    <row r="10" spans="1:11" x14ac:dyDescent="0.2">
      <c r="B10" s="7"/>
      <c r="C10" s="32" t="s">
        <v>130</v>
      </c>
      <c r="D10" s="32" t="s">
        <v>724</v>
      </c>
      <c r="E10" s="10" t="s">
        <v>35</v>
      </c>
      <c r="F10" s="32" t="s">
        <v>697</v>
      </c>
      <c r="G10" s="10" t="s">
        <v>37</v>
      </c>
      <c r="H10" s="32" t="s">
        <v>697</v>
      </c>
      <c r="I10" s="10" t="s">
        <v>37</v>
      </c>
      <c r="J10" s="10" t="s">
        <v>18</v>
      </c>
      <c r="K10" s="4"/>
    </row>
    <row r="11" spans="1:11" x14ac:dyDescent="0.2">
      <c r="C11" s="12" t="s">
        <v>38</v>
      </c>
      <c r="D11" s="13" t="s">
        <v>20</v>
      </c>
      <c r="E11" s="33" t="s">
        <v>38</v>
      </c>
      <c r="F11" s="13" t="s">
        <v>20</v>
      </c>
      <c r="G11" s="13" t="s">
        <v>38</v>
      </c>
      <c r="H11" s="13" t="s">
        <v>20</v>
      </c>
      <c r="I11" s="13" t="s">
        <v>38</v>
      </c>
      <c r="J11" s="13" t="s">
        <v>20</v>
      </c>
    </row>
    <row r="12" spans="1:11" x14ac:dyDescent="0.2">
      <c r="C12" s="6"/>
      <c r="E12" s="4"/>
      <c r="F12" s="3" t="s">
        <v>698</v>
      </c>
    </row>
    <row r="13" spans="1:11" x14ac:dyDescent="0.2">
      <c r="B13" s="1" t="s">
        <v>725</v>
      </c>
      <c r="C13" s="14">
        <f t="shared" ref="C13:D16" si="0">E13+G13+I13</f>
        <v>891116</v>
      </c>
      <c r="D13" s="16">
        <f t="shared" si="0"/>
        <v>9353</v>
      </c>
      <c r="E13" s="52">
        <v>763079</v>
      </c>
      <c r="F13" s="15">
        <v>8421</v>
      </c>
      <c r="G13" s="15">
        <v>123164</v>
      </c>
      <c r="H13" s="15">
        <v>925</v>
      </c>
      <c r="I13" s="15">
        <v>4873</v>
      </c>
      <c r="J13" s="15">
        <v>7</v>
      </c>
    </row>
    <row r="14" spans="1:11" x14ac:dyDescent="0.2">
      <c r="B14" s="1" t="s">
        <v>726</v>
      </c>
      <c r="C14" s="14">
        <f t="shared" si="0"/>
        <v>958625</v>
      </c>
      <c r="D14" s="16">
        <f t="shared" si="0"/>
        <v>15651</v>
      </c>
      <c r="E14" s="52">
        <v>804524</v>
      </c>
      <c r="F14" s="15">
        <v>13500</v>
      </c>
      <c r="G14" s="15">
        <v>144471</v>
      </c>
      <c r="H14" s="15">
        <v>2104</v>
      </c>
      <c r="I14" s="15">
        <v>9630</v>
      </c>
      <c r="J14" s="15">
        <v>47</v>
      </c>
    </row>
    <row r="15" spans="1:11" x14ac:dyDescent="0.2">
      <c r="B15" s="1" t="s">
        <v>727</v>
      </c>
      <c r="C15" s="14">
        <f t="shared" si="0"/>
        <v>923011</v>
      </c>
      <c r="D15" s="16">
        <f t="shared" si="0"/>
        <v>13768</v>
      </c>
      <c r="E15" s="52">
        <v>765502</v>
      </c>
      <c r="F15" s="15">
        <v>11644</v>
      </c>
      <c r="G15" s="15">
        <v>142511</v>
      </c>
      <c r="H15" s="15">
        <v>2043</v>
      </c>
      <c r="I15" s="15">
        <v>14998</v>
      </c>
      <c r="J15" s="15">
        <v>81</v>
      </c>
    </row>
    <row r="16" spans="1:11" x14ac:dyDescent="0.2">
      <c r="B16" s="1" t="s">
        <v>728</v>
      </c>
      <c r="C16" s="14">
        <f t="shared" si="0"/>
        <v>1108503</v>
      </c>
      <c r="D16" s="16">
        <f t="shared" si="0"/>
        <v>17382</v>
      </c>
      <c r="E16" s="52">
        <v>909476</v>
      </c>
      <c r="F16" s="15">
        <v>14735</v>
      </c>
      <c r="G16" s="15">
        <v>183188</v>
      </c>
      <c r="H16" s="15">
        <v>2556</v>
      </c>
      <c r="I16" s="15">
        <v>15839</v>
      </c>
      <c r="J16" s="15">
        <v>91</v>
      </c>
    </row>
    <row r="17" spans="2:10" x14ac:dyDescent="0.2">
      <c r="C17" s="6"/>
      <c r="E17" s="52"/>
      <c r="F17" s="15"/>
      <c r="G17" s="15"/>
      <c r="H17" s="15"/>
      <c r="I17" s="15"/>
      <c r="J17" s="15"/>
    </row>
    <row r="18" spans="2:10" x14ac:dyDescent="0.2">
      <c r="B18" s="1" t="s">
        <v>729</v>
      </c>
      <c r="C18" s="14">
        <f t="shared" ref="C18:D22" si="1">E18+G18+I18</f>
        <v>1272426</v>
      </c>
      <c r="D18" s="16">
        <f t="shared" si="1"/>
        <v>21522</v>
      </c>
      <c r="E18" s="52">
        <v>1036817</v>
      </c>
      <c r="F18" s="15">
        <v>18276</v>
      </c>
      <c r="G18" s="15">
        <v>210027</v>
      </c>
      <c r="H18" s="15">
        <v>3086</v>
      </c>
      <c r="I18" s="15">
        <v>25582</v>
      </c>
      <c r="J18" s="15">
        <v>160</v>
      </c>
    </row>
    <row r="19" spans="2:10" x14ac:dyDescent="0.2">
      <c r="B19" s="1" t="s">
        <v>730</v>
      </c>
      <c r="C19" s="14">
        <f t="shared" si="1"/>
        <v>1324433</v>
      </c>
      <c r="D19" s="16">
        <f t="shared" si="1"/>
        <v>22112</v>
      </c>
      <c r="E19" s="52">
        <v>1077321</v>
      </c>
      <c r="F19" s="15">
        <v>18742</v>
      </c>
      <c r="G19" s="15">
        <v>211553</v>
      </c>
      <c r="H19" s="15">
        <v>3143</v>
      </c>
      <c r="I19" s="15">
        <v>35559</v>
      </c>
      <c r="J19" s="15">
        <v>227</v>
      </c>
    </row>
    <row r="20" spans="2:10" x14ac:dyDescent="0.2">
      <c r="B20" s="1" t="s">
        <v>731</v>
      </c>
      <c r="C20" s="14">
        <f t="shared" si="1"/>
        <v>1336943</v>
      </c>
      <c r="D20" s="16">
        <f t="shared" si="1"/>
        <v>22269.634899999997</v>
      </c>
      <c r="E20" s="52">
        <v>1074004</v>
      </c>
      <c r="F20" s="15">
        <v>18765.382217999999</v>
      </c>
      <c r="G20" s="15">
        <v>214257</v>
      </c>
      <c r="H20" s="15">
        <v>3186.9065810000002</v>
      </c>
      <c r="I20" s="15">
        <v>48682</v>
      </c>
      <c r="J20" s="15">
        <v>317.34610099999998</v>
      </c>
    </row>
    <row r="21" spans="2:10" x14ac:dyDescent="0.2">
      <c r="B21" s="1" t="s">
        <v>732</v>
      </c>
      <c r="C21" s="14">
        <f t="shared" si="1"/>
        <v>1393465</v>
      </c>
      <c r="D21" s="16">
        <f t="shared" si="1"/>
        <v>23509.099543</v>
      </c>
      <c r="E21" s="52">
        <v>1110189</v>
      </c>
      <c r="F21" s="15">
        <v>19688.313251</v>
      </c>
      <c r="G21" s="15">
        <v>223346</v>
      </c>
      <c r="H21" s="15">
        <v>3445.6933079999999</v>
      </c>
      <c r="I21" s="15">
        <v>59930</v>
      </c>
      <c r="J21" s="15">
        <v>375.092984</v>
      </c>
    </row>
    <row r="22" spans="2:10" x14ac:dyDescent="0.2">
      <c r="B22" s="3" t="s">
        <v>733</v>
      </c>
      <c r="C22" s="17">
        <f t="shared" si="1"/>
        <v>1357386</v>
      </c>
      <c r="D22" s="19">
        <f t="shared" si="1"/>
        <v>20751.067213000002</v>
      </c>
      <c r="E22" s="54">
        <v>1068975</v>
      </c>
      <c r="F22" s="18">
        <v>17255.580359</v>
      </c>
      <c r="G22" s="18">
        <v>218727</v>
      </c>
      <c r="H22" s="18">
        <v>3107.70415</v>
      </c>
      <c r="I22" s="18">
        <v>69684</v>
      </c>
      <c r="J22" s="18">
        <v>387.78270400000002</v>
      </c>
    </row>
    <row r="23" spans="2:10" x14ac:dyDescent="0.2">
      <c r="C23" s="6"/>
      <c r="E23" s="52"/>
      <c r="F23" s="3" t="s">
        <v>244</v>
      </c>
      <c r="G23" s="15"/>
      <c r="H23" s="15"/>
      <c r="I23" s="15"/>
      <c r="J23" s="15"/>
    </row>
    <row r="24" spans="2:10" x14ac:dyDescent="0.2">
      <c r="B24" s="1" t="s">
        <v>725</v>
      </c>
      <c r="C24" s="14">
        <f t="shared" ref="C24:D27" si="2">E24+G24+I24</f>
        <v>913154</v>
      </c>
      <c r="D24" s="16">
        <f t="shared" si="2"/>
        <v>4468</v>
      </c>
      <c r="E24" s="52">
        <v>790672</v>
      </c>
      <c r="F24" s="15">
        <v>4009</v>
      </c>
      <c r="G24" s="15">
        <v>120382</v>
      </c>
      <c r="H24" s="15">
        <v>457</v>
      </c>
      <c r="I24" s="15">
        <v>2100</v>
      </c>
      <c r="J24" s="15">
        <v>2</v>
      </c>
    </row>
    <row r="25" spans="2:10" x14ac:dyDescent="0.2">
      <c r="B25" s="1" t="s">
        <v>726</v>
      </c>
      <c r="C25" s="14">
        <f t="shared" si="2"/>
        <v>990121</v>
      </c>
      <c r="D25" s="16">
        <f t="shared" si="2"/>
        <v>8891</v>
      </c>
      <c r="E25" s="52">
        <v>845707</v>
      </c>
      <c r="F25" s="15">
        <v>7917</v>
      </c>
      <c r="G25" s="15">
        <v>141061</v>
      </c>
      <c r="H25" s="15">
        <v>965</v>
      </c>
      <c r="I25" s="15">
        <v>3353</v>
      </c>
      <c r="J25" s="15">
        <v>9</v>
      </c>
    </row>
    <row r="26" spans="2:10" x14ac:dyDescent="0.2">
      <c r="B26" s="1" t="s">
        <v>727</v>
      </c>
      <c r="C26" s="14">
        <f t="shared" si="2"/>
        <v>866218</v>
      </c>
      <c r="D26" s="16">
        <f t="shared" si="2"/>
        <v>8041</v>
      </c>
      <c r="E26" s="52">
        <v>723703</v>
      </c>
      <c r="F26" s="15">
        <v>6926</v>
      </c>
      <c r="G26" s="15">
        <v>134903</v>
      </c>
      <c r="H26" s="15">
        <v>1096</v>
      </c>
      <c r="I26" s="15">
        <v>7612</v>
      </c>
      <c r="J26" s="15">
        <v>19</v>
      </c>
    </row>
    <row r="27" spans="2:10" x14ac:dyDescent="0.2">
      <c r="B27" s="1" t="s">
        <v>728</v>
      </c>
      <c r="C27" s="14">
        <f t="shared" si="2"/>
        <v>1012213</v>
      </c>
      <c r="D27" s="16">
        <f t="shared" si="2"/>
        <v>10726</v>
      </c>
      <c r="E27" s="52">
        <v>836028</v>
      </c>
      <c r="F27" s="15">
        <v>9366</v>
      </c>
      <c r="G27" s="15">
        <v>165539</v>
      </c>
      <c r="H27" s="15">
        <v>1323</v>
      </c>
      <c r="I27" s="15">
        <v>10646</v>
      </c>
      <c r="J27" s="15">
        <v>37</v>
      </c>
    </row>
    <row r="28" spans="2:10" x14ac:dyDescent="0.2">
      <c r="C28" s="6"/>
      <c r="E28" s="52"/>
      <c r="F28" s="15"/>
      <c r="G28" s="15"/>
      <c r="H28" s="15"/>
      <c r="I28" s="15"/>
      <c r="J28" s="15"/>
    </row>
    <row r="29" spans="2:10" x14ac:dyDescent="0.2">
      <c r="B29" s="1" t="s">
        <v>729</v>
      </c>
      <c r="C29" s="14">
        <f>E29+G29+I29</f>
        <v>1109162</v>
      </c>
      <c r="D29" s="16">
        <f>F29+H29+J29-1</f>
        <v>12605</v>
      </c>
      <c r="E29" s="52">
        <v>911096</v>
      </c>
      <c r="F29" s="15">
        <v>11026</v>
      </c>
      <c r="G29" s="15">
        <v>178873</v>
      </c>
      <c r="H29" s="15">
        <v>1497</v>
      </c>
      <c r="I29" s="15">
        <v>19193</v>
      </c>
      <c r="J29" s="15">
        <v>83</v>
      </c>
    </row>
    <row r="30" spans="2:10" x14ac:dyDescent="0.2">
      <c r="B30" s="1" t="s">
        <v>730</v>
      </c>
      <c r="C30" s="14">
        <f>E30+G30+I30</f>
        <v>1140995</v>
      </c>
      <c r="D30" s="16">
        <f>F30+H30+J30</f>
        <v>13104</v>
      </c>
      <c r="E30" s="52">
        <v>934637</v>
      </c>
      <c r="F30" s="15">
        <v>11454</v>
      </c>
      <c r="G30" s="15">
        <v>178439</v>
      </c>
      <c r="H30" s="15">
        <v>1524</v>
      </c>
      <c r="I30" s="15">
        <v>27919</v>
      </c>
      <c r="J30" s="15">
        <v>126</v>
      </c>
    </row>
    <row r="31" spans="2:10" x14ac:dyDescent="0.2">
      <c r="B31" s="1" t="s">
        <v>731</v>
      </c>
      <c r="C31" s="14">
        <f>E31+G31+I31</f>
        <v>1143174</v>
      </c>
      <c r="D31" s="16">
        <f>F31+H31+J31</f>
        <v>12899.724045999999</v>
      </c>
      <c r="E31" s="52">
        <v>928839</v>
      </c>
      <c r="F31" s="15">
        <v>11232.408939999999</v>
      </c>
      <c r="G31" s="15">
        <v>177145</v>
      </c>
      <c r="H31" s="15">
        <v>1507.2328930000001</v>
      </c>
      <c r="I31" s="15">
        <v>37190</v>
      </c>
      <c r="J31" s="15">
        <v>160.082213</v>
      </c>
    </row>
    <row r="32" spans="2:10" x14ac:dyDescent="0.2">
      <c r="B32" s="1" t="s">
        <v>732</v>
      </c>
      <c r="C32" s="14">
        <f>E32+G32+I32</f>
        <v>1173880</v>
      </c>
      <c r="D32" s="16">
        <f>F32+H32+J32</f>
        <v>13891.580216999999</v>
      </c>
      <c r="E32" s="52">
        <v>948425</v>
      </c>
      <c r="F32" s="15">
        <v>12100.167762999999</v>
      </c>
      <c r="G32" s="15">
        <v>179092</v>
      </c>
      <c r="H32" s="15">
        <v>1603.9842450000001</v>
      </c>
      <c r="I32" s="15">
        <v>46363</v>
      </c>
      <c r="J32" s="15">
        <v>187.42820900000001</v>
      </c>
    </row>
    <row r="33" spans="2:16" x14ac:dyDescent="0.2">
      <c r="B33" s="3" t="s">
        <v>733</v>
      </c>
      <c r="C33" s="17">
        <f>E33+G33+I33</f>
        <v>1164579</v>
      </c>
      <c r="D33" s="19">
        <f>F33+H33+J33</f>
        <v>13633.358029000001</v>
      </c>
      <c r="E33" s="54">
        <v>934759</v>
      </c>
      <c r="F33" s="18">
        <v>11885.21983</v>
      </c>
      <c r="G33" s="18">
        <v>174668</v>
      </c>
      <c r="H33" s="18">
        <v>1534.2295610000001</v>
      </c>
      <c r="I33" s="18">
        <v>55152</v>
      </c>
      <c r="J33" s="18">
        <v>213.908638</v>
      </c>
    </row>
    <row r="34" spans="2:16" ht="18" thickBot="1" x14ac:dyDescent="0.25">
      <c r="B34" s="5"/>
      <c r="C34" s="20"/>
      <c r="D34" s="21"/>
      <c r="E34" s="5"/>
      <c r="F34" s="5"/>
      <c r="G34" s="5"/>
      <c r="H34" s="5"/>
      <c r="I34" s="5"/>
      <c r="J34" s="5"/>
    </row>
    <row r="35" spans="2:16" x14ac:dyDescent="0.2">
      <c r="C35" s="1" t="s">
        <v>91</v>
      </c>
      <c r="E35" s="4"/>
    </row>
    <row r="36" spans="2:16" x14ac:dyDescent="0.2">
      <c r="E36" s="4"/>
    </row>
    <row r="37" spans="2:16" ht="18" thickBot="1" x14ac:dyDescent="0.25">
      <c r="B37" s="43" t="s">
        <v>734</v>
      </c>
      <c r="C37" s="5"/>
      <c r="D37" s="5"/>
      <c r="E37" s="57"/>
      <c r="F37" s="5"/>
      <c r="G37" s="43" t="s">
        <v>735</v>
      </c>
      <c r="H37" s="5"/>
      <c r="I37" s="5"/>
      <c r="J37" s="5"/>
    </row>
    <row r="38" spans="2:16" x14ac:dyDescent="0.2">
      <c r="C38" s="6"/>
      <c r="D38" s="8" t="s">
        <v>122</v>
      </c>
      <c r="E38" s="57"/>
      <c r="F38" s="4"/>
      <c r="G38" s="4"/>
      <c r="H38" s="6"/>
      <c r="I38" s="8" t="s">
        <v>736</v>
      </c>
      <c r="J38" s="7"/>
      <c r="K38" s="4"/>
    </row>
    <row r="39" spans="2:16" x14ac:dyDescent="0.2">
      <c r="C39" s="8" t="s">
        <v>229</v>
      </c>
      <c r="D39" s="8" t="s">
        <v>737</v>
      </c>
      <c r="E39" s="57"/>
      <c r="F39" s="4"/>
      <c r="G39" s="4"/>
      <c r="H39" s="8" t="s">
        <v>738</v>
      </c>
      <c r="I39" s="8" t="s">
        <v>739</v>
      </c>
      <c r="J39" s="6"/>
      <c r="K39" s="4"/>
    </row>
    <row r="40" spans="2:16" x14ac:dyDescent="0.2">
      <c r="B40" s="7"/>
      <c r="C40" s="10" t="s">
        <v>740</v>
      </c>
      <c r="D40" s="10" t="s">
        <v>3</v>
      </c>
      <c r="E40" s="57"/>
      <c r="F40" s="7"/>
      <c r="G40" s="7"/>
      <c r="H40" s="10" t="s">
        <v>741</v>
      </c>
      <c r="I40" s="11"/>
      <c r="J40" s="10" t="s">
        <v>742</v>
      </c>
      <c r="K40" s="4"/>
    </row>
    <row r="41" spans="2:16" x14ac:dyDescent="0.2">
      <c r="C41" s="12" t="s">
        <v>20</v>
      </c>
      <c r="D41" s="13" t="s">
        <v>72</v>
      </c>
      <c r="E41" s="19"/>
      <c r="H41" s="6"/>
      <c r="I41" s="13" t="s">
        <v>19</v>
      </c>
      <c r="J41" s="13" t="s">
        <v>19</v>
      </c>
    </row>
    <row r="42" spans="2:16" x14ac:dyDescent="0.2">
      <c r="B42" s="1" t="s">
        <v>725</v>
      </c>
      <c r="C42" s="23">
        <v>11598.438</v>
      </c>
      <c r="D42" s="15">
        <v>97694.092080659015</v>
      </c>
      <c r="E42" s="19"/>
      <c r="F42" s="1" t="s">
        <v>725</v>
      </c>
      <c r="G42" s="15"/>
      <c r="H42" s="23">
        <v>100</v>
      </c>
      <c r="I42" s="15">
        <v>2394</v>
      </c>
      <c r="J42" s="15">
        <v>1016</v>
      </c>
    </row>
    <row r="43" spans="2:16" x14ac:dyDescent="0.2">
      <c r="B43" s="1" t="s">
        <v>726</v>
      </c>
      <c r="C43" s="23">
        <v>19164.52</v>
      </c>
      <c r="D43" s="15">
        <v>158868.9474513185</v>
      </c>
      <c r="E43" s="19"/>
      <c r="F43" s="1" t="s">
        <v>726</v>
      </c>
      <c r="G43" s="15"/>
      <c r="H43" s="23">
        <v>99</v>
      </c>
      <c r="I43" s="15">
        <v>1927</v>
      </c>
      <c r="J43" s="15">
        <v>578</v>
      </c>
    </row>
    <row r="44" spans="2:16" x14ac:dyDescent="0.2">
      <c r="B44" s="1" t="s">
        <v>727</v>
      </c>
      <c r="C44" s="23">
        <v>25838.673999999999</v>
      </c>
      <c r="D44" s="15">
        <v>211461.35149069899</v>
      </c>
      <c r="E44" s="19"/>
      <c r="F44" s="1" t="s">
        <v>727</v>
      </c>
      <c r="G44" s="15"/>
      <c r="H44" s="23">
        <v>73</v>
      </c>
      <c r="I44" s="15">
        <v>1165</v>
      </c>
      <c r="J44" s="15">
        <v>156</v>
      </c>
    </row>
    <row r="45" spans="2:16" x14ac:dyDescent="0.2">
      <c r="B45" s="31" t="s">
        <v>728</v>
      </c>
      <c r="C45" s="23">
        <v>33651.588000000003</v>
      </c>
      <c r="D45" s="52">
        <v>238163.76967500852</v>
      </c>
      <c r="E45" s="57"/>
      <c r="F45" s="31" t="s">
        <v>728</v>
      </c>
      <c r="G45" s="52"/>
      <c r="H45" s="23">
        <v>62</v>
      </c>
      <c r="I45" s="52">
        <v>530</v>
      </c>
      <c r="J45" s="52">
        <v>70</v>
      </c>
      <c r="K45" s="4"/>
      <c r="L45" s="4"/>
      <c r="M45" s="4"/>
      <c r="N45" s="4"/>
      <c r="O45" s="4"/>
    </row>
    <row r="46" spans="2:16" x14ac:dyDescent="0.2">
      <c r="C46" s="23"/>
      <c r="D46" s="15"/>
      <c r="E46" s="19"/>
      <c r="G46" s="15"/>
      <c r="H46" s="23"/>
      <c r="I46" s="15"/>
      <c r="J46" s="15"/>
      <c r="P46" s="4"/>
    </row>
    <row r="47" spans="2:16" x14ac:dyDescent="0.2">
      <c r="B47" s="1" t="s">
        <v>729</v>
      </c>
      <c r="C47" s="23">
        <v>41301</v>
      </c>
      <c r="D47" s="15">
        <v>269658</v>
      </c>
      <c r="E47" s="19"/>
      <c r="F47" s="1" t="s">
        <v>729</v>
      </c>
      <c r="H47" s="23">
        <v>46</v>
      </c>
      <c r="I47" s="15">
        <v>423</v>
      </c>
      <c r="J47" s="15">
        <v>42</v>
      </c>
      <c r="P47" s="4"/>
    </row>
    <row r="48" spans="2:16" x14ac:dyDescent="0.2">
      <c r="B48" s="1" t="s">
        <v>730</v>
      </c>
      <c r="C48" s="23">
        <v>42975</v>
      </c>
      <c r="D48" s="15">
        <v>277410</v>
      </c>
      <c r="E48" s="19"/>
      <c r="F48" s="1" t="s">
        <v>730</v>
      </c>
      <c r="H48" s="23">
        <v>43</v>
      </c>
      <c r="I48" s="15">
        <v>367</v>
      </c>
      <c r="J48" s="15">
        <v>43</v>
      </c>
      <c r="P48" s="4"/>
    </row>
    <row r="49" spans="2:16" x14ac:dyDescent="0.2">
      <c r="B49" s="1" t="s">
        <v>731</v>
      </c>
      <c r="C49" s="23">
        <v>44223.788127</v>
      </c>
      <c r="D49" s="15">
        <v>280832</v>
      </c>
      <c r="F49" s="1" t="s">
        <v>731</v>
      </c>
      <c r="H49" s="23">
        <v>36</v>
      </c>
      <c r="I49" s="15">
        <v>331</v>
      </c>
      <c r="J49" s="15">
        <v>41</v>
      </c>
      <c r="P49" s="4"/>
    </row>
    <row r="50" spans="2:16" x14ac:dyDescent="0.2">
      <c r="B50" s="1" t="s">
        <v>732</v>
      </c>
      <c r="C50" s="23">
        <v>45540.201878</v>
      </c>
      <c r="D50" s="15">
        <v>280907</v>
      </c>
      <c r="F50" s="1" t="s">
        <v>732</v>
      </c>
      <c r="H50" s="23">
        <v>32</v>
      </c>
      <c r="I50" s="15">
        <v>287</v>
      </c>
      <c r="J50" s="15">
        <v>27</v>
      </c>
      <c r="P50" s="4"/>
    </row>
    <row r="51" spans="2:16" x14ac:dyDescent="0.2">
      <c r="B51" s="3" t="s">
        <v>733</v>
      </c>
      <c r="C51" s="25">
        <v>47122.271912999997</v>
      </c>
      <c r="D51" s="18">
        <v>291687</v>
      </c>
      <c r="F51" s="3" t="s">
        <v>743</v>
      </c>
      <c r="G51" s="19"/>
      <c r="H51" s="25">
        <v>31</v>
      </c>
      <c r="I51" s="18">
        <v>246</v>
      </c>
      <c r="J51" s="18">
        <v>18</v>
      </c>
      <c r="P51" s="4"/>
    </row>
    <row r="52" spans="2:16" ht="18" thickBot="1" x14ac:dyDescent="0.25">
      <c r="B52" s="5"/>
      <c r="C52" s="20"/>
      <c r="D52" s="5"/>
      <c r="E52" s="4"/>
      <c r="F52" s="5"/>
      <c r="G52" s="5"/>
      <c r="H52" s="20"/>
      <c r="I52" s="5"/>
      <c r="J52" s="5"/>
      <c r="P52" s="4"/>
    </row>
    <row r="53" spans="2:16" x14ac:dyDescent="0.2">
      <c r="B53" s="1" t="s">
        <v>744</v>
      </c>
      <c r="D53" s="19"/>
      <c r="E53" s="19"/>
      <c r="G53" s="1" t="s">
        <v>91</v>
      </c>
      <c r="I53" s="19"/>
      <c r="J53" s="19"/>
      <c r="P53" s="4"/>
    </row>
    <row r="54" spans="2:16" x14ac:dyDescent="0.2">
      <c r="P54" s="4"/>
    </row>
    <row r="55" spans="2:16" ht="18" thickBot="1" x14ac:dyDescent="0.25">
      <c r="B55" s="5"/>
      <c r="C55" s="43" t="s">
        <v>745</v>
      </c>
      <c r="D55" s="21"/>
      <c r="E55" s="21"/>
      <c r="F55" s="5"/>
      <c r="G55" s="5"/>
      <c r="H55" s="5"/>
      <c r="I55" s="5"/>
      <c r="J55" s="5"/>
      <c r="P55" s="4"/>
    </row>
    <row r="56" spans="2:16" x14ac:dyDescent="0.2">
      <c r="C56" s="17"/>
      <c r="D56" s="57"/>
      <c r="E56" s="7"/>
      <c r="F56" s="7"/>
      <c r="G56" s="7"/>
      <c r="H56" s="7"/>
      <c r="I56" s="6"/>
      <c r="J56" s="6"/>
      <c r="K56" s="4"/>
      <c r="P56" s="4"/>
    </row>
    <row r="57" spans="2:16" x14ac:dyDescent="0.2">
      <c r="C57" s="10" t="s">
        <v>746</v>
      </c>
      <c r="D57" s="36"/>
      <c r="E57" s="10" t="s">
        <v>747</v>
      </c>
      <c r="F57" s="7"/>
      <c r="G57" s="10" t="s">
        <v>209</v>
      </c>
      <c r="H57" s="7"/>
      <c r="I57" s="8" t="s">
        <v>748</v>
      </c>
      <c r="J57" s="8" t="s">
        <v>229</v>
      </c>
      <c r="K57" s="4"/>
      <c r="P57" s="4"/>
    </row>
    <row r="58" spans="2:16" x14ac:dyDescent="0.2">
      <c r="B58" s="7"/>
      <c r="C58" s="10" t="s">
        <v>37</v>
      </c>
      <c r="D58" s="10" t="s">
        <v>18</v>
      </c>
      <c r="E58" s="10" t="s">
        <v>37</v>
      </c>
      <c r="F58" s="10" t="s">
        <v>18</v>
      </c>
      <c r="G58" s="10" t="s">
        <v>37</v>
      </c>
      <c r="H58" s="10" t="s">
        <v>18</v>
      </c>
      <c r="I58" s="10" t="s">
        <v>749</v>
      </c>
      <c r="J58" s="10" t="s">
        <v>325</v>
      </c>
      <c r="K58" s="4"/>
      <c r="P58" s="4"/>
    </row>
    <row r="59" spans="2:16" x14ac:dyDescent="0.2">
      <c r="C59" s="12" t="s">
        <v>38</v>
      </c>
      <c r="D59" s="13" t="s">
        <v>20</v>
      </c>
      <c r="E59" s="13" t="s">
        <v>38</v>
      </c>
      <c r="F59" s="13" t="s">
        <v>20</v>
      </c>
      <c r="G59" s="13" t="s">
        <v>38</v>
      </c>
      <c r="H59" s="13" t="s">
        <v>20</v>
      </c>
      <c r="I59" s="13" t="s">
        <v>72</v>
      </c>
      <c r="J59" s="13" t="s">
        <v>20</v>
      </c>
      <c r="P59" s="4"/>
    </row>
    <row r="60" spans="2:16" x14ac:dyDescent="0.2">
      <c r="B60" s="1" t="s">
        <v>750</v>
      </c>
      <c r="C60" s="14">
        <f t="shared" ref="C60:D63" si="3">E60+G60</f>
        <v>34642</v>
      </c>
      <c r="D60" s="16">
        <f t="shared" si="3"/>
        <v>377.178</v>
      </c>
      <c r="E60" s="15">
        <v>30412</v>
      </c>
      <c r="F60" s="15">
        <v>344.75400000000002</v>
      </c>
      <c r="G60" s="15">
        <v>4230</v>
      </c>
      <c r="H60" s="15">
        <v>32.423999999999999</v>
      </c>
      <c r="I60" s="15">
        <v>3708</v>
      </c>
      <c r="J60" s="15">
        <v>123</v>
      </c>
      <c r="P60" s="4"/>
    </row>
    <row r="61" spans="2:16" x14ac:dyDescent="0.2">
      <c r="B61" s="1" t="s">
        <v>726</v>
      </c>
      <c r="C61" s="14">
        <f t="shared" si="3"/>
        <v>32043</v>
      </c>
      <c r="D61" s="16">
        <f t="shared" si="3"/>
        <v>549.67999999999995</v>
      </c>
      <c r="E61" s="15">
        <v>27987</v>
      </c>
      <c r="F61" s="15">
        <v>506.82</v>
      </c>
      <c r="G61" s="15">
        <v>4056</v>
      </c>
      <c r="H61" s="15">
        <v>42.86</v>
      </c>
      <c r="I61" s="15">
        <v>5803</v>
      </c>
      <c r="J61" s="15">
        <v>90</v>
      </c>
      <c r="P61" s="4"/>
    </row>
    <row r="62" spans="2:16" x14ac:dyDescent="0.2">
      <c r="B62" s="1" t="s">
        <v>727</v>
      </c>
      <c r="C62" s="14">
        <f t="shared" si="3"/>
        <v>17946</v>
      </c>
      <c r="D62" s="16">
        <f t="shared" si="3"/>
        <v>241.857</v>
      </c>
      <c r="E62" s="15">
        <v>16156</v>
      </c>
      <c r="F62" s="15">
        <v>211.38499999999999</v>
      </c>
      <c r="G62" s="15">
        <v>1790</v>
      </c>
      <c r="H62" s="15">
        <v>30.472000000000001</v>
      </c>
      <c r="I62" s="15">
        <v>5829</v>
      </c>
      <c r="J62" s="15">
        <v>66</v>
      </c>
      <c r="P62" s="4"/>
    </row>
    <row r="63" spans="2:16" x14ac:dyDescent="0.2">
      <c r="B63" s="1" t="s">
        <v>751</v>
      </c>
      <c r="C63" s="14">
        <f t="shared" si="3"/>
        <v>12508</v>
      </c>
      <c r="D63" s="16">
        <f t="shared" si="3"/>
        <v>163.566</v>
      </c>
      <c r="E63" s="15">
        <v>11679</v>
      </c>
      <c r="F63" s="15">
        <v>150.202</v>
      </c>
      <c r="G63" s="15">
        <v>829</v>
      </c>
      <c r="H63" s="15">
        <v>13.364000000000001</v>
      </c>
      <c r="I63" s="15">
        <v>7025</v>
      </c>
      <c r="J63" s="15">
        <v>73</v>
      </c>
      <c r="P63" s="4"/>
    </row>
    <row r="64" spans="2:16" x14ac:dyDescent="0.2">
      <c r="C64" s="6"/>
      <c r="E64" s="15"/>
      <c r="F64" s="15"/>
      <c r="G64" s="15"/>
      <c r="H64" s="15"/>
      <c r="I64" s="15"/>
      <c r="J64" s="15"/>
      <c r="P64" s="4"/>
    </row>
    <row r="65" spans="1:16" x14ac:dyDescent="0.2">
      <c r="B65" s="1" t="s">
        <v>729</v>
      </c>
      <c r="C65" s="14">
        <f t="shared" ref="C65:D69" si="4">E65+G65</f>
        <v>10275</v>
      </c>
      <c r="D65" s="16">
        <f t="shared" si="4"/>
        <v>150</v>
      </c>
      <c r="E65" s="15">
        <v>9549</v>
      </c>
      <c r="F65" s="15">
        <v>135</v>
      </c>
      <c r="G65" s="15">
        <v>726</v>
      </c>
      <c r="H65" s="15">
        <v>15</v>
      </c>
      <c r="I65" s="15">
        <v>9305</v>
      </c>
      <c r="J65" s="15">
        <v>62</v>
      </c>
      <c r="P65" s="4"/>
    </row>
    <row r="66" spans="1:16" x14ac:dyDescent="0.2">
      <c r="B66" s="1" t="s">
        <v>730</v>
      </c>
      <c r="C66" s="14">
        <f t="shared" si="4"/>
        <v>9696</v>
      </c>
      <c r="D66" s="16">
        <f t="shared" si="4"/>
        <v>141</v>
      </c>
      <c r="E66" s="15">
        <v>9034</v>
      </c>
      <c r="F66" s="15">
        <v>131</v>
      </c>
      <c r="G66" s="15">
        <v>662</v>
      </c>
      <c r="H66" s="15">
        <v>10</v>
      </c>
      <c r="I66" s="15">
        <v>10238</v>
      </c>
      <c r="J66" s="15">
        <v>59</v>
      </c>
      <c r="P66" s="4"/>
    </row>
    <row r="67" spans="1:16" x14ac:dyDescent="0.2">
      <c r="B67" s="1" t="s">
        <v>752</v>
      </c>
      <c r="C67" s="14">
        <f t="shared" si="4"/>
        <v>8627</v>
      </c>
      <c r="D67" s="16">
        <f t="shared" si="4"/>
        <v>138.245217</v>
      </c>
      <c r="E67" s="15">
        <v>7976</v>
      </c>
      <c r="F67" s="15">
        <v>125.191969</v>
      </c>
      <c r="G67" s="15">
        <v>651</v>
      </c>
      <c r="H67" s="15">
        <v>13.053248</v>
      </c>
      <c r="I67" s="15">
        <v>10465</v>
      </c>
      <c r="J67" s="15">
        <v>61.129679000000003</v>
      </c>
      <c r="P67" s="4"/>
    </row>
    <row r="68" spans="1:16" x14ac:dyDescent="0.2">
      <c r="B68" s="1" t="s">
        <v>753</v>
      </c>
      <c r="C68" s="14">
        <f t="shared" si="4"/>
        <v>8014</v>
      </c>
      <c r="D68" s="16">
        <f t="shared" si="4"/>
        <v>134.07794999999999</v>
      </c>
      <c r="E68" s="15">
        <v>7382</v>
      </c>
      <c r="F68" s="15">
        <v>124.207573</v>
      </c>
      <c r="G68" s="15">
        <v>632</v>
      </c>
      <c r="H68" s="15">
        <v>9.8703769999999995</v>
      </c>
      <c r="I68" s="15">
        <v>10242</v>
      </c>
      <c r="J68" s="15">
        <v>58.978144999999998</v>
      </c>
      <c r="P68" s="4"/>
    </row>
    <row r="69" spans="1:16" x14ac:dyDescent="0.2">
      <c r="B69" s="3" t="s">
        <v>754</v>
      </c>
      <c r="C69" s="17">
        <f t="shared" si="4"/>
        <v>6583</v>
      </c>
      <c r="D69" s="19">
        <f t="shared" si="4"/>
        <v>86.096289999999996</v>
      </c>
      <c r="E69" s="18">
        <v>6044</v>
      </c>
      <c r="F69" s="18">
        <v>77.899433999999999</v>
      </c>
      <c r="G69" s="18">
        <v>539</v>
      </c>
      <c r="H69" s="18">
        <v>8.1968560000000004</v>
      </c>
      <c r="I69" s="18">
        <v>19742</v>
      </c>
      <c r="J69" s="18">
        <v>41.057986</v>
      </c>
      <c r="P69" s="4"/>
    </row>
    <row r="70" spans="1:16" ht="18" thickBot="1" x14ac:dyDescent="0.25">
      <c r="B70" s="5"/>
      <c r="C70" s="20"/>
      <c r="D70" s="5"/>
      <c r="E70" s="5"/>
      <c r="F70" s="5"/>
      <c r="G70" s="5"/>
      <c r="H70" s="5"/>
      <c r="I70" s="5"/>
      <c r="J70" s="5"/>
      <c r="P70" s="4"/>
    </row>
    <row r="71" spans="1:16" x14ac:dyDescent="0.2">
      <c r="B71" s="19"/>
      <c r="C71" s="1" t="s">
        <v>91</v>
      </c>
      <c r="H71" s="19"/>
      <c r="I71" s="19"/>
      <c r="J71" s="19"/>
      <c r="P71" s="4"/>
    </row>
    <row r="72" spans="1:16" x14ac:dyDescent="0.2">
      <c r="A72" s="1"/>
      <c r="B72" s="57"/>
      <c r="C72" s="57"/>
      <c r="D72" s="57"/>
      <c r="E72" s="57"/>
      <c r="F72" s="57"/>
      <c r="G72" s="57"/>
      <c r="H72" s="57"/>
      <c r="I72" s="57"/>
      <c r="J72" s="57"/>
      <c r="K72" s="4"/>
      <c r="L72" s="4"/>
      <c r="M72" s="4"/>
      <c r="P72" s="4"/>
    </row>
    <row r="73" spans="1:16" x14ac:dyDescent="0.2">
      <c r="N73" s="4"/>
      <c r="P73" s="4"/>
    </row>
    <row r="74" spans="1:16" x14ac:dyDescent="0.2">
      <c r="N74" s="4"/>
    </row>
    <row r="75" spans="1:16" x14ac:dyDescent="0.2">
      <c r="N75" s="4"/>
    </row>
    <row r="76" spans="1:16" x14ac:dyDescent="0.2">
      <c r="N76" s="4"/>
    </row>
    <row r="77" spans="1:16" x14ac:dyDescent="0.2">
      <c r="N77" s="4"/>
    </row>
    <row r="78" spans="1:16" x14ac:dyDescent="0.2">
      <c r="N78" s="4"/>
    </row>
    <row r="79" spans="1:16" x14ac:dyDescent="0.2">
      <c r="N79" s="4"/>
    </row>
    <row r="80" spans="1:16" x14ac:dyDescent="0.2">
      <c r="N80" s="4"/>
    </row>
    <row r="81" spans="14:14" x14ac:dyDescent="0.2">
      <c r="N81" s="4"/>
    </row>
    <row r="82" spans="14:14" x14ac:dyDescent="0.2">
      <c r="N82" s="4"/>
    </row>
    <row r="83" spans="14:14" x14ac:dyDescent="0.2">
      <c r="N83" s="4"/>
    </row>
    <row r="84" spans="14:14" x14ac:dyDescent="0.2">
      <c r="N84" s="4"/>
    </row>
    <row r="85" spans="14:14" x14ac:dyDescent="0.2">
      <c r="N85" s="4"/>
    </row>
    <row r="86" spans="14:14" x14ac:dyDescent="0.2">
      <c r="N86" s="4"/>
    </row>
    <row r="87" spans="14:14" x14ac:dyDescent="0.2">
      <c r="N87" s="4"/>
    </row>
    <row r="88" spans="14:14" x14ac:dyDescent="0.2">
      <c r="N88" s="4"/>
    </row>
    <row r="89" spans="14:14" x14ac:dyDescent="0.2">
      <c r="N89" s="4"/>
    </row>
    <row r="90" spans="14:14" x14ac:dyDescent="0.2">
      <c r="N90" s="4"/>
    </row>
    <row r="91" spans="14:14" x14ac:dyDescent="0.2">
      <c r="N91" s="4"/>
    </row>
    <row r="92" spans="14:14" x14ac:dyDescent="0.2">
      <c r="N92" s="4"/>
    </row>
    <row r="93" spans="14:14" x14ac:dyDescent="0.2">
      <c r="N93" s="4"/>
    </row>
    <row r="94" spans="14:14" x14ac:dyDescent="0.2">
      <c r="N94" s="4"/>
    </row>
    <row r="95" spans="14:14" x14ac:dyDescent="0.2">
      <c r="N95" s="4"/>
    </row>
    <row r="96" spans="14:14" x14ac:dyDescent="0.2">
      <c r="N96" s="4"/>
    </row>
    <row r="97" spans="14:14" x14ac:dyDescent="0.2">
      <c r="N97" s="4"/>
    </row>
  </sheetData>
  <phoneticPr fontId="2"/>
  <pageMargins left="0.23000000000000004" right="0.23000000000000004" top="0.53" bottom="0.53" header="0.51200000000000001" footer="0.51200000000000001"/>
  <pageSetup paperSize="12" scale="75" orientation="portrait" verticalDpi="0" r:id="rId1"/>
  <headerFooter alignWithMargins="0"/>
  <rowBreaks count="1" manualBreakCount="1">
    <brk id="71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2"/>
  <sheetViews>
    <sheetView showGridLines="0" zoomScale="75" workbookViewId="0">
      <selection activeCell="N29" sqref="N29"/>
    </sheetView>
  </sheetViews>
  <sheetFormatPr defaultColWidth="13.375" defaultRowHeight="17.25" x14ac:dyDescent="0.2"/>
  <cols>
    <col min="1" max="1" width="13.375" style="2" customWidth="1"/>
    <col min="2" max="2" width="17.125" style="2" customWidth="1"/>
    <col min="3" max="3" width="14.625" style="2" customWidth="1"/>
    <col min="4" max="4" width="13.375" style="2"/>
    <col min="5" max="6" width="14.625" style="2" customWidth="1"/>
    <col min="7" max="7" width="15.875" style="2" customWidth="1"/>
    <col min="8" max="8" width="14.625" style="2" customWidth="1"/>
    <col min="9" max="256" width="13.375" style="2"/>
    <col min="257" max="257" width="13.375" style="2" customWidth="1"/>
    <col min="258" max="258" width="17.125" style="2" customWidth="1"/>
    <col min="259" max="259" width="14.625" style="2" customWidth="1"/>
    <col min="260" max="260" width="13.375" style="2"/>
    <col min="261" max="262" width="14.625" style="2" customWidth="1"/>
    <col min="263" max="263" width="15.875" style="2" customWidth="1"/>
    <col min="264" max="264" width="14.625" style="2" customWidth="1"/>
    <col min="265" max="512" width="13.375" style="2"/>
    <col min="513" max="513" width="13.375" style="2" customWidth="1"/>
    <col min="514" max="514" width="17.125" style="2" customWidth="1"/>
    <col min="515" max="515" width="14.625" style="2" customWidth="1"/>
    <col min="516" max="516" width="13.375" style="2"/>
    <col min="517" max="518" width="14.625" style="2" customWidth="1"/>
    <col min="519" max="519" width="15.875" style="2" customWidth="1"/>
    <col min="520" max="520" width="14.625" style="2" customWidth="1"/>
    <col min="521" max="768" width="13.375" style="2"/>
    <col min="769" max="769" width="13.375" style="2" customWidth="1"/>
    <col min="770" max="770" width="17.125" style="2" customWidth="1"/>
    <col min="771" max="771" width="14.625" style="2" customWidth="1"/>
    <col min="772" max="772" width="13.375" style="2"/>
    <col min="773" max="774" width="14.625" style="2" customWidth="1"/>
    <col min="775" max="775" width="15.875" style="2" customWidth="1"/>
    <col min="776" max="776" width="14.625" style="2" customWidth="1"/>
    <col min="777" max="1024" width="13.375" style="2"/>
    <col min="1025" max="1025" width="13.375" style="2" customWidth="1"/>
    <col min="1026" max="1026" width="17.125" style="2" customWidth="1"/>
    <col min="1027" max="1027" width="14.625" style="2" customWidth="1"/>
    <col min="1028" max="1028" width="13.375" style="2"/>
    <col min="1029" max="1030" width="14.625" style="2" customWidth="1"/>
    <col min="1031" max="1031" width="15.875" style="2" customWidth="1"/>
    <col min="1032" max="1032" width="14.625" style="2" customWidth="1"/>
    <col min="1033" max="1280" width="13.375" style="2"/>
    <col min="1281" max="1281" width="13.375" style="2" customWidth="1"/>
    <col min="1282" max="1282" width="17.125" style="2" customWidth="1"/>
    <col min="1283" max="1283" width="14.625" style="2" customWidth="1"/>
    <col min="1284" max="1284" width="13.375" style="2"/>
    <col min="1285" max="1286" width="14.625" style="2" customWidth="1"/>
    <col min="1287" max="1287" width="15.875" style="2" customWidth="1"/>
    <col min="1288" max="1288" width="14.625" style="2" customWidth="1"/>
    <col min="1289" max="1536" width="13.375" style="2"/>
    <col min="1537" max="1537" width="13.375" style="2" customWidth="1"/>
    <col min="1538" max="1538" width="17.125" style="2" customWidth="1"/>
    <col min="1539" max="1539" width="14.625" style="2" customWidth="1"/>
    <col min="1540" max="1540" width="13.375" style="2"/>
    <col min="1541" max="1542" width="14.625" style="2" customWidth="1"/>
    <col min="1543" max="1543" width="15.875" style="2" customWidth="1"/>
    <col min="1544" max="1544" width="14.625" style="2" customWidth="1"/>
    <col min="1545" max="1792" width="13.375" style="2"/>
    <col min="1793" max="1793" width="13.375" style="2" customWidth="1"/>
    <col min="1794" max="1794" width="17.125" style="2" customWidth="1"/>
    <col min="1795" max="1795" width="14.625" style="2" customWidth="1"/>
    <col min="1796" max="1796" width="13.375" style="2"/>
    <col min="1797" max="1798" width="14.625" style="2" customWidth="1"/>
    <col min="1799" max="1799" width="15.875" style="2" customWidth="1"/>
    <col min="1800" max="1800" width="14.625" style="2" customWidth="1"/>
    <col min="1801" max="2048" width="13.375" style="2"/>
    <col min="2049" max="2049" width="13.375" style="2" customWidth="1"/>
    <col min="2050" max="2050" width="17.125" style="2" customWidth="1"/>
    <col min="2051" max="2051" width="14.625" style="2" customWidth="1"/>
    <col min="2052" max="2052" width="13.375" style="2"/>
    <col min="2053" max="2054" width="14.625" style="2" customWidth="1"/>
    <col min="2055" max="2055" width="15.875" style="2" customWidth="1"/>
    <col min="2056" max="2056" width="14.625" style="2" customWidth="1"/>
    <col min="2057" max="2304" width="13.375" style="2"/>
    <col min="2305" max="2305" width="13.375" style="2" customWidth="1"/>
    <col min="2306" max="2306" width="17.125" style="2" customWidth="1"/>
    <col min="2307" max="2307" width="14.625" style="2" customWidth="1"/>
    <col min="2308" max="2308" width="13.375" style="2"/>
    <col min="2309" max="2310" width="14.625" style="2" customWidth="1"/>
    <col min="2311" max="2311" width="15.875" style="2" customWidth="1"/>
    <col min="2312" max="2312" width="14.625" style="2" customWidth="1"/>
    <col min="2313" max="2560" width="13.375" style="2"/>
    <col min="2561" max="2561" width="13.375" style="2" customWidth="1"/>
    <col min="2562" max="2562" width="17.125" style="2" customWidth="1"/>
    <col min="2563" max="2563" width="14.625" style="2" customWidth="1"/>
    <col min="2564" max="2564" width="13.375" style="2"/>
    <col min="2565" max="2566" width="14.625" style="2" customWidth="1"/>
    <col min="2567" max="2567" width="15.875" style="2" customWidth="1"/>
    <col min="2568" max="2568" width="14.625" style="2" customWidth="1"/>
    <col min="2569" max="2816" width="13.375" style="2"/>
    <col min="2817" max="2817" width="13.375" style="2" customWidth="1"/>
    <col min="2818" max="2818" width="17.125" style="2" customWidth="1"/>
    <col min="2819" max="2819" width="14.625" style="2" customWidth="1"/>
    <col min="2820" max="2820" width="13.375" style="2"/>
    <col min="2821" max="2822" width="14.625" style="2" customWidth="1"/>
    <col min="2823" max="2823" width="15.875" style="2" customWidth="1"/>
    <col min="2824" max="2824" width="14.625" style="2" customWidth="1"/>
    <col min="2825" max="3072" width="13.375" style="2"/>
    <col min="3073" max="3073" width="13.375" style="2" customWidth="1"/>
    <col min="3074" max="3074" width="17.125" style="2" customWidth="1"/>
    <col min="3075" max="3075" width="14.625" style="2" customWidth="1"/>
    <col min="3076" max="3076" width="13.375" style="2"/>
    <col min="3077" max="3078" width="14.625" style="2" customWidth="1"/>
    <col min="3079" max="3079" width="15.875" style="2" customWidth="1"/>
    <col min="3080" max="3080" width="14.625" style="2" customWidth="1"/>
    <col min="3081" max="3328" width="13.375" style="2"/>
    <col min="3329" max="3329" width="13.375" style="2" customWidth="1"/>
    <col min="3330" max="3330" width="17.125" style="2" customWidth="1"/>
    <col min="3331" max="3331" width="14.625" style="2" customWidth="1"/>
    <col min="3332" max="3332" width="13.375" style="2"/>
    <col min="3333" max="3334" width="14.625" style="2" customWidth="1"/>
    <col min="3335" max="3335" width="15.875" style="2" customWidth="1"/>
    <col min="3336" max="3336" width="14.625" style="2" customWidth="1"/>
    <col min="3337" max="3584" width="13.375" style="2"/>
    <col min="3585" max="3585" width="13.375" style="2" customWidth="1"/>
    <col min="3586" max="3586" width="17.125" style="2" customWidth="1"/>
    <col min="3587" max="3587" width="14.625" style="2" customWidth="1"/>
    <col min="3588" max="3588" width="13.375" style="2"/>
    <col min="3589" max="3590" width="14.625" style="2" customWidth="1"/>
    <col min="3591" max="3591" width="15.875" style="2" customWidth="1"/>
    <col min="3592" max="3592" width="14.625" style="2" customWidth="1"/>
    <col min="3593" max="3840" width="13.375" style="2"/>
    <col min="3841" max="3841" width="13.375" style="2" customWidth="1"/>
    <col min="3842" max="3842" width="17.125" style="2" customWidth="1"/>
    <col min="3843" max="3843" width="14.625" style="2" customWidth="1"/>
    <col min="3844" max="3844" width="13.375" style="2"/>
    <col min="3845" max="3846" width="14.625" style="2" customWidth="1"/>
    <col min="3847" max="3847" width="15.875" style="2" customWidth="1"/>
    <col min="3848" max="3848" width="14.625" style="2" customWidth="1"/>
    <col min="3849" max="4096" width="13.375" style="2"/>
    <col min="4097" max="4097" width="13.375" style="2" customWidth="1"/>
    <col min="4098" max="4098" width="17.125" style="2" customWidth="1"/>
    <col min="4099" max="4099" width="14.625" style="2" customWidth="1"/>
    <col min="4100" max="4100" width="13.375" style="2"/>
    <col min="4101" max="4102" width="14.625" style="2" customWidth="1"/>
    <col min="4103" max="4103" width="15.875" style="2" customWidth="1"/>
    <col min="4104" max="4104" width="14.625" style="2" customWidth="1"/>
    <col min="4105" max="4352" width="13.375" style="2"/>
    <col min="4353" max="4353" width="13.375" style="2" customWidth="1"/>
    <col min="4354" max="4354" width="17.125" style="2" customWidth="1"/>
    <col min="4355" max="4355" width="14.625" style="2" customWidth="1"/>
    <col min="4356" max="4356" width="13.375" style="2"/>
    <col min="4357" max="4358" width="14.625" style="2" customWidth="1"/>
    <col min="4359" max="4359" width="15.875" style="2" customWidth="1"/>
    <col min="4360" max="4360" width="14.625" style="2" customWidth="1"/>
    <col min="4361" max="4608" width="13.375" style="2"/>
    <col min="4609" max="4609" width="13.375" style="2" customWidth="1"/>
    <col min="4610" max="4610" width="17.125" style="2" customWidth="1"/>
    <col min="4611" max="4611" width="14.625" style="2" customWidth="1"/>
    <col min="4612" max="4612" width="13.375" style="2"/>
    <col min="4613" max="4614" width="14.625" style="2" customWidth="1"/>
    <col min="4615" max="4615" width="15.875" style="2" customWidth="1"/>
    <col min="4616" max="4616" width="14.625" style="2" customWidth="1"/>
    <col min="4617" max="4864" width="13.375" style="2"/>
    <col min="4865" max="4865" width="13.375" style="2" customWidth="1"/>
    <col min="4866" max="4866" width="17.125" style="2" customWidth="1"/>
    <col min="4867" max="4867" width="14.625" style="2" customWidth="1"/>
    <col min="4868" max="4868" width="13.375" style="2"/>
    <col min="4869" max="4870" width="14.625" style="2" customWidth="1"/>
    <col min="4871" max="4871" width="15.875" style="2" customWidth="1"/>
    <col min="4872" max="4872" width="14.625" style="2" customWidth="1"/>
    <col min="4873" max="5120" width="13.375" style="2"/>
    <col min="5121" max="5121" width="13.375" style="2" customWidth="1"/>
    <col min="5122" max="5122" width="17.125" style="2" customWidth="1"/>
    <col min="5123" max="5123" width="14.625" style="2" customWidth="1"/>
    <col min="5124" max="5124" width="13.375" style="2"/>
    <col min="5125" max="5126" width="14.625" style="2" customWidth="1"/>
    <col min="5127" max="5127" width="15.875" style="2" customWidth="1"/>
    <col min="5128" max="5128" width="14.625" style="2" customWidth="1"/>
    <col min="5129" max="5376" width="13.375" style="2"/>
    <col min="5377" max="5377" width="13.375" style="2" customWidth="1"/>
    <col min="5378" max="5378" width="17.125" style="2" customWidth="1"/>
    <col min="5379" max="5379" width="14.625" style="2" customWidth="1"/>
    <col min="5380" max="5380" width="13.375" style="2"/>
    <col min="5381" max="5382" width="14.625" style="2" customWidth="1"/>
    <col min="5383" max="5383" width="15.875" style="2" customWidth="1"/>
    <col min="5384" max="5384" width="14.625" style="2" customWidth="1"/>
    <col min="5385" max="5632" width="13.375" style="2"/>
    <col min="5633" max="5633" width="13.375" style="2" customWidth="1"/>
    <col min="5634" max="5634" width="17.125" style="2" customWidth="1"/>
    <col min="5635" max="5635" width="14.625" style="2" customWidth="1"/>
    <col min="5636" max="5636" width="13.375" style="2"/>
    <col min="5637" max="5638" width="14.625" style="2" customWidth="1"/>
    <col min="5639" max="5639" width="15.875" style="2" customWidth="1"/>
    <col min="5640" max="5640" width="14.625" style="2" customWidth="1"/>
    <col min="5641" max="5888" width="13.375" style="2"/>
    <col min="5889" max="5889" width="13.375" style="2" customWidth="1"/>
    <col min="5890" max="5890" width="17.125" style="2" customWidth="1"/>
    <col min="5891" max="5891" width="14.625" style="2" customWidth="1"/>
    <col min="5892" max="5892" width="13.375" style="2"/>
    <col min="5893" max="5894" width="14.625" style="2" customWidth="1"/>
    <col min="5895" max="5895" width="15.875" style="2" customWidth="1"/>
    <col min="5896" max="5896" width="14.625" style="2" customWidth="1"/>
    <col min="5897" max="6144" width="13.375" style="2"/>
    <col min="6145" max="6145" width="13.375" style="2" customWidth="1"/>
    <col min="6146" max="6146" width="17.125" style="2" customWidth="1"/>
    <col min="6147" max="6147" width="14.625" style="2" customWidth="1"/>
    <col min="6148" max="6148" width="13.375" style="2"/>
    <col min="6149" max="6150" width="14.625" style="2" customWidth="1"/>
    <col min="6151" max="6151" width="15.875" style="2" customWidth="1"/>
    <col min="6152" max="6152" width="14.625" style="2" customWidth="1"/>
    <col min="6153" max="6400" width="13.375" style="2"/>
    <col min="6401" max="6401" width="13.375" style="2" customWidth="1"/>
    <col min="6402" max="6402" width="17.125" style="2" customWidth="1"/>
    <col min="6403" max="6403" width="14.625" style="2" customWidth="1"/>
    <col min="6404" max="6404" width="13.375" style="2"/>
    <col min="6405" max="6406" width="14.625" style="2" customWidth="1"/>
    <col min="6407" max="6407" width="15.875" style="2" customWidth="1"/>
    <col min="6408" max="6408" width="14.625" style="2" customWidth="1"/>
    <col min="6409" max="6656" width="13.375" style="2"/>
    <col min="6657" max="6657" width="13.375" style="2" customWidth="1"/>
    <col min="6658" max="6658" width="17.125" style="2" customWidth="1"/>
    <col min="6659" max="6659" width="14.625" style="2" customWidth="1"/>
    <col min="6660" max="6660" width="13.375" style="2"/>
    <col min="6661" max="6662" width="14.625" style="2" customWidth="1"/>
    <col min="6663" max="6663" width="15.875" style="2" customWidth="1"/>
    <col min="6664" max="6664" width="14.625" style="2" customWidth="1"/>
    <col min="6665" max="6912" width="13.375" style="2"/>
    <col min="6913" max="6913" width="13.375" style="2" customWidth="1"/>
    <col min="6914" max="6914" width="17.125" style="2" customWidth="1"/>
    <col min="6915" max="6915" width="14.625" style="2" customWidth="1"/>
    <col min="6916" max="6916" width="13.375" style="2"/>
    <col min="6917" max="6918" width="14.625" style="2" customWidth="1"/>
    <col min="6919" max="6919" width="15.875" style="2" customWidth="1"/>
    <col min="6920" max="6920" width="14.625" style="2" customWidth="1"/>
    <col min="6921" max="7168" width="13.375" style="2"/>
    <col min="7169" max="7169" width="13.375" style="2" customWidth="1"/>
    <col min="7170" max="7170" width="17.125" style="2" customWidth="1"/>
    <col min="7171" max="7171" width="14.625" style="2" customWidth="1"/>
    <col min="7172" max="7172" width="13.375" style="2"/>
    <col min="7173" max="7174" width="14.625" style="2" customWidth="1"/>
    <col min="7175" max="7175" width="15.875" style="2" customWidth="1"/>
    <col min="7176" max="7176" width="14.625" style="2" customWidth="1"/>
    <col min="7177" max="7424" width="13.375" style="2"/>
    <col min="7425" max="7425" width="13.375" style="2" customWidth="1"/>
    <col min="7426" max="7426" width="17.125" style="2" customWidth="1"/>
    <col min="7427" max="7427" width="14.625" style="2" customWidth="1"/>
    <col min="7428" max="7428" width="13.375" style="2"/>
    <col min="7429" max="7430" width="14.625" style="2" customWidth="1"/>
    <col min="7431" max="7431" width="15.875" style="2" customWidth="1"/>
    <col min="7432" max="7432" width="14.625" style="2" customWidth="1"/>
    <col min="7433" max="7680" width="13.375" style="2"/>
    <col min="7681" max="7681" width="13.375" style="2" customWidth="1"/>
    <col min="7682" max="7682" width="17.125" style="2" customWidth="1"/>
    <col min="7683" max="7683" width="14.625" style="2" customWidth="1"/>
    <col min="7684" max="7684" width="13.375" style="2"/>
    <col min="7685" max="7686" width="14.625" style="2" customWidth="1"/>
    <col min="7687" max="7687" width="15.875" style="2" customWidth="1"/>
    <col min="7688" max="7688" width="14.625" style="2" customWidth="1"/>
    <col min="7689" max="7936" width="13.375" style="2"/>
    <col min="7937" max="7937" width="13.375" style="2" customWidth="1"/>
    <col min="7938" max="7938" width="17.125" style="2" customWidth="1"/>
    <col min="7939" max="7939" width="14.625" style="2" customWidth="1"/>
    <col min="7940" max="7940" width="13.375" style="2"/>
    <col min="7941" max="7942" width="14.625" style="2" customWidth="1"/>
    <col min="7943" max="7943" width="15.875" style="2" customWidth="1"/>
    <col min="7944" max="7944" width="14.625" style="2" customWidth="1"/>
    <col min="7945" max="8192" width="13.375" style="2"/>
    <col min="8193" max="8193" width="13.375" style="2" customWidth="1"/>
    <col min="8194" max="8194" width="17.125" style="2" customWidth="1"/>
    <col min="8195" max="8195" width="14.625" style="2" customWidth="1"/>
    <col min="8196" max="8196" width="13.375" style="2"/>
    <col min="8197" max="8198" width="14.625" style="2" customWidth="1"/>
    <col min="8199" max="8199" width="15.875" style="2" customWidth="1"/>
    <col min="8200" max="8200" width="14.625" style="2" customWidth="1"/>
    <col min="8201" max="8448" width="13.375" style="2"/>
    <col min="8449" max="8449" width="13.375" style="2" customWidth="1"/>
    <col min="8450" max="8450" width="17.125" style="2" customWidth="1"/>
    <col min="8451" max="8451" width="14.625" style="2" customWidth="1"/>
    <col min="8452" max="8452" width="13.375" style="2"/>
    <col min="8453" max="8454" width="14.625" style="2" customWidth="1"/>
    <col min="8455" max="8455" width="15.875" style="2" customWidth="1"/>
    <col min="8456" max="8456" width="14.625" style="2" customWidth="1"/>
    <col min="8457" max="8704" width="13.375" style="2"/>
    <col min="8705" max="8705" width="13.375" style="2" customWidth="1"/>
    <col min="8706" max="8706" width="17.125" style="2" customWidth="1"/>
    <col min="8707" max="8707" width="14.625" style="2" customWidth="1"/>
    <col min="8708" max="8708" width="13.375" style="2"/>
    <col min="8709" max="8710" width="14.625" style="2" customWidth="1"/>
    <col min="8711" max="8711" width="15.875" style="2" customWidth="1"/>
    <col min="8712" max="8712" width="14.625" style="2" customWidth="1"/>
    <col min="8713" max="8960" width="13.375" style="2"/>
    <col min="8961" max="8961" width="13.375" style="2" customWidth="1"/>
    <col min="8962" max="8962" width="17.125" style="2" customWidth="1"/>
    <col min="8963" max="8963" width="14.625" style="2" customWidth="1"/>
    <col min="8964" max="8964" width="13.375" style="2"/>
    <col min="8965" max="8966" width="14.625" style="2" customWidth="1"/>
    <col min="8967" max="8967" width="15.875" style="2" customWidth="1"/>
    <col min="8968" max="8968" width="14.625" style="2" customWidth="1"/>
    <col min="8969" max="9216" width="13.375" style="2"/>
    <col min="9217" max="9217" width="13.375" style="2" customWidth="1"/>
    <col min="9218" max="9218" width="17.125" style="2" customWidth="1"/>
    <col min="9219" max="9219" width="14.625" style="2" customWidth="1"/>
    <col min="9220" max="9220" width="13.375" style="2"/>
    <col min="9221" max="9222" width="14.625" style="2" customWidth="1"/>
    <col min="9223" max="9223" width="15.875" style="2" customWidth="1"/>
    <col min="9224" max="9224" width="14.625" style="2" customWidth="1"/>
    <col min="9225" max="9472" width="13.375" style="2"/>
    <col min="9473" max="9473" width="13.375" style="2" customWidth="1"/>
    <col min="9474" max="9474" width="17.125" style="2" customWidth="1"/>
    <col min="9475" max="9475" width="14.625" style="2" customWidth="1"/>
    <col min="9476" max="9476" width="13.375" style="2"/>
    <col min="9477" max="9478" width="14.625" style="2" customWidth="1"/>
    <col min="9479" max="9479" width="15.875" style="2" customWidth="1"/>
    <col min="9480" max="9480" width="14.625" style="2" customWidth="1"/>
    <col min="9481" max="9728" width="13.375" style="2"/>
    <col min="9729" max="9729" width="13.375" style="2" customWidth="1"/>
    <col min="9730" max="9730" width="17.125" style="2" customWidth="1"/>
    <col min="9731" max="9731" width="14.625" style="2" customWidth="1"/>
    <col min="9732" max="9732" width="13.375" style="2"/>
    <col min="9733" max="9734" width="14.625" style="2" customWidth="1"/>
    <col min="9735" max="9735" width="15.875" style="2" customWidth="1"/>
    <col min="9736" max="9736" width="14.625" style="2" customWidth="1"/>
    <col min="9737" max="9984" width="13.375" style="2"/>
    <col min="9985" max="9985" width="13.375" style="2" customWidth="1"/>
    <col min="9986" max="9986" width="17.125" style="2" customWidth="1"/>
    <col min="9987" max="9987" width="14.625" style="2" customWidth="1"/>
    <col min="9988" max="9988" width="13.375" style="2"/>
    <col min="9989" max="9990" width="14.625" style="2" customWidth="1"/>
    <col min="9991" max="9991" width="15.875" style="2" customWidth="1"/>
    <col min="9992" max="9992" width="14.625" style="2" customWidth="1"/>
    <col min="9993" max="10240" width="13.375" style="2"/>
    <col min="10241" max="10241" width="13.375" style="2" customWidth="1"/>
    <col min="10242" max="10242" width="17.125" style="2" customWidth="1"/>
    <col min="10243" max="10243" width="14.625" style="2" customWidth="1"/>
    <col min="10244" max="10244" width="13.375" style="2"/>
    <col min="10245" max="10246" width="14.625" style="2" customWidth="1"/>
    <col min="10247" max="10247" width="15.875" style="2" customWidth="1"/>
    <col min="10248" max="10248" width="14.625" style="2" customWidth="1"/>
    <col min="10249" max="10496" width="13.375" style="2"/>
    <col min="10497" max="10497" width="13.375" style="2" customWidth="1"/>
    <col min="10498" max="10498" width="17.125" style="2" customWidth="1"/>
    <col min="10499" max="10499" width="14.625" style="2" customWidth="1"/>
    <col min="10500" max="10500" width="13.375" style="2"/>
    <col min="10501" max="10502" width="14.625" style="2" customWidth="1"/>
    <col min="10503" max="10503" width="15.875" style="2" customWidth="1"/>
    <col min="10504" max="10504" width="14.625" style="2" customWidth="1"/>
    <col min="10505" max="10752" width="13.375" style="2"/>
    <col min="10753" max="10753" width="13.375" style="2" customWidth="1"/>
    <col min="10754" max="10754" width="17.125" style="2" customWidth="1"/>
    <col min="10755" max="10755" width="14.625" style="2" customWidth="1"/>
    <col min="10756" max="10756" width="13.375" style="2"/>
    <col min="10757" max="10758" width="14.625" style="2" customWidth="1"/>
    <col min="10759" max="10759" width="15.875" style="2" customWidth="1"/>
    <col min="10760" max="10760" width="14.625" style="2" customWidth="1"/>
    <col min="10761" max="11008" width="13.375" style="2"/>
    <col min="11009" max="11009" width="13.375" style="2" customWidth="1"/>
    <col min="11010" max="11010" width="17.125" style="2" customWidth="1"/>
    <col min="11011" max="11011" width="14.625" style="2" customWidth="1"/>
    <col min="11012" max="11012" width="13.375" style="2"/>
    <col min="11013" max="11014" width="14.625" style="2" customWidth="1"/>
    <col min="11015" max="11015" width="15.875" style="2" customWidth="1"/>
    <col min="11016" max="11016" width="14.625" style="2" customWidth="1"/>
    <col min="11017" max="11264" width="13.375" style="2"/>
    <col min="11265" max="11265" width="13.375" style="2" customWidth="1"/>
    <col min="11266" max="11266" width="17.125" style="2" customWidth="1"/>
    <col min="11267" max="11267" width="14.625" style="2" customWidth="1"/>
    <col min="11268" max="11268" width="13.375" style="2"/>
    <col min="11269" max="11270" width="14.625" style="2" customWidth="1"/>
    <col min="11271" max="11271" width="15.875" style="2" customWidth="1"/>
    <col min="11272" max="11272" width="14.625" style="2" customWidth="1"/>
    <col min="11273" max="11520" width="13.375" style="2"/>
    <col min="11521" max="11521" width="13.375" style="2" customWidth="1"/>
    <col min="11522" max="11522" width="17.125" style="2" customWidth="1"/>
    <col min="11523" max="11523" width="14.625" style="2" customWidth="1"/>
    <col min="11524" max="11524" width="13.375" style="2"/>
    <col min="11525" max="11526" width="14.625" style="2" customWidth="1"/>
    <col min="11527" max="11527" width="15.875" style="2" customWidth="1"/>
    <col min="11528" max="11528" width="14.625" style="2" customWidth="1"/>
    <col min="11529" max="11776" width="13.375" style="2"/>
    <col min="11777" max="11777" width="13.375" style="2" customWidth="1"/>
    <col min="11778" max="11778" width="17.125" style="2" customWidth="1"/>
    <col min="11779" max="11779" width="14.625" style="2" customWidth="1"/>
    <col min="11780" max="11780" width="13.375" style="2"/>
    <col min="11781" max="11782" width="14.625" style="2" customWidth="1"/>
    <col min="11783" max="11783" width="15.875" style="2" customWidth="1"/>
    <col min="11784" max="11784" width="14.625" style="2" customWidth="1"/>
    <col min="11785" max="12032" width="13.375" style="2"/>
    <col min="12033" max="12033" width="13.375" style="2" customWidth="1"/>
    <col min="12034" max="12034" width="17.125" style="2" customWidth="1"/>
    <col min="12035" max="12035" width="14.625" style="2" customWidth="1"/>
    <col min="12036" max="12036" width="13.375" style="2"/>
    <col min="12037" max="12038" width="14.625" style="2" customWidth="1"/>
    <col min="12039" max="12039" width="15.875" style="2" customWidth="1"/>
    <col min="12040" max="12040" width="14.625" style="2" customWidth="1"/>
    <col min="12041" max="12288" width="13.375" style="2"/>
    <col min="12289" max="12289" width="13.375" style="2" customWidth="1"/>
    <col min="12290" max="12290" width="17.125" style="2" customWidth="1"/>
    <col min="12291" max="12291" width="14.625" style="2" customWidth="1"/>
    <col min="12292" max="12292" width="13.375" style="2"/>
    <col min="12293" max="12294" width="14.625" style="2" customWidth="1"/>
    <col min="12295" max="12295" width="15.875" style="2" customWidth="1"/>
    <col min="12296" max="12296" width="14.625" style="2" customWidth="1"/>
    <col min="12297" max="12544" width="13.375" style="2"/>
    <col min="12545" max="12545" width="13.375" style="2" customWidth="1"/>
    <col min="12546" max="12546" width="17.125" style="2" customWidth="1"/>
    <col min="12547" max="12547" width="14.625" style="2" customWidth="1"/>
    <col min="12548" max="12548" width="13.375" style="2"/>
    <col min="12549" max="12550" width="14.625" style="2" customWidth="1"/>
    <col min="12551" max="12551" width="15.875" style="2" customWidth="1"/>
    <col min="12552" max="12552" width="14.625" style="2" customWidth="1"/>
    <col min="12553" max="12800" width="13.375" style="2"/>
    <col min="12801" max="12801" width="13.375" style="2" customWidth="1"/>
    <col min="12802" max="12802" width="17.125" style="2" customWidth="1"/>
    <col min="12803" max="12803" width="14.625" style="2" customWidth="1"/>
    <col min="12804" max="12804" width="13.375" style="2"/>
    <col min="12805" max="12806" width="14.625" style="2" customWidth="1"/>
    <col min="12807" max="12807" width="15.875" style="2" customWidth="1"/>
    <col min="12808" max="12808" width="14.625" style="2" customWidth="1"/>
    <col min="12809" max="13056" width="13.375" style="2"/>
    <col min="13057" max="13057" width="13.375" style="2" customWidth="1"/>
    <col min="13058" max="13058" width="17.125" style="2" customWidth="1"/>
    <col min="13059" max="13059" width="14.625" style="2" customWidth="1"/>
    <col min="13060" max="13060" width="13.375" style="2"/>
    <col min="13061" max="13062" width="14.625" style="2" customWidth="1"/>
    <col min="13063" max="13063" width="15.875" style="2" customWidth="1"/>
    <col min="13064" max="13064" width="14.625" style="2" customWidth="1"/>
    <col min="13065" max="13312" width="13.375" style="2"/>
    <col min="13313" max="13313" width="13.375" style="2" customWidth="1"/>
    <col min="13314" max="13314" width="17.125" style="2" customWidth="1"/>
    <col min="13315" max="13315" width="14.625" style="2" customWidth="1"/>
    <col min="13316" max="13316" width="13.375" style="2"/>
    <col min="13317" max="13318" width="14.625" style="2" customWidth="1"/>
    <col min="13319" max="13319" width="15.875" style="2" customWidth="1"/>
    <col min="13320" max="13320" width="14.625" style="2" customWidth="1"/>
    <col min="13321" max="13568" width="13.375" style="2"/>
    <col min="13569" max="13569" width="13.375" style="2" customWidth="1"/>
    <col min="13570" max="13570" width="17.125" style="2" customWidth="1"/>
    <col min="13571" max="13571" width="14.625" style="2" customWidth="1"/>
    <col min="13572" max="13572" width="13.375" style="2"/>
    <col min="13573" max="13574" width="14.625" style="2" customWidth="1"/>
    <col min="13575" max="13575" width="15.875" style="2" customWidth="1"/>
    <col min="13576" max="13576" width="14.625" style="2" customWidth="1"/>
    <col min="13577" max="13824" width="13.375" style="2"/>
    <col min="13825" max="13825" width="13.375" style="2" customWidth="1"/>
    <col min="13826" max="13826" width="17.125" style="2" customWidth="1"/>
    <col min="13827" max="13827" width="14.625" style="2" customWidth="1"/>
    <col min="13828" max="13828" width="13.375" style="2"/>
    <col min="13829" max="13830" width="14.625" style="2" customWidth="1"/>
    <col min="13831" max="13831" width="15.875" style="2" customWidth="1"/>
    <col min="13832" max="13832" width="14.625" style="2" customWidth="1"/>
    <col min="13833" max="14080" width="13.375" style="2"/>
    <col min="14081" max="14081" width="13.375" style="2" customWidth="1"/>
    <col min="14082" max="14082" width="17.125" style="2" customWidth="1"/>
    <col min="14083" max="14083" width="14.625" style="2" customWidth="1"/>
    <col min="14084" max="14084" width="13.375" style="2"/>
    <col min="14085" max="14086" width="14.625" style="2" customWidth="1"/>
    <col min="14087" max="14087" width="15.875" style="2" customWidth="1"/>
    <col min="14088" max="14088" width="14.625" style="2" customWidth="1"/>
    <col min="14089" max="14336" width="13.375" style="2"/>
    <col min="14337" max="14337" width="13.375" style="2" customWidth="1"/>
    <col min="14338" max="14338" width="17.125" style="2" customWidth="1"/>
    <col min="14339" max="14339" width="14.625" style="2" customWidth="1"/>
    <col min="14340" max="14340" width="13.375" style="2"/>
    <col min="14341" max="14342" width="14.625" style="2" customWidth="1"/>
    <col min="14343" max="14343" width="15.875" style="2" customWidth="1"/>
    <col min="14344" max="14344" width="14.625" style="2" customWidth="1"/>
    <col min="14345" max="14592" width="13.375" style="2"/>
    <col min="14593" max="14593" width="13.375" style="2" customWidth="1"/>
    <col min="14594" max="14594" width="17.125" style="2" customWidth="1"/>
    <col min="14595" max="14595" width="14.625" style="2" customWidth="1"/>
    <col min="14596" max="14596" width="13.375" style="2"/>
    <col min="14597" max="14598" width="14.625" style="2" customWidth="1"/>
    <col min="14599" max="14599" width="15.875" style="2" customWidth="1"/>
    <col min="14600" max="14600" width="14.625" style="2" customWidth="1"/>
    <col min="14601" max="14848" width="13.375" style="2"/>
    <col min="14849" max="14849" width="13.375" style="2" customWidth="1"/>
    <col min="14850" max="14850" width="17.125" style="2" customWidth="1"/>
    <col min="14851" max="14851" width="14.625" style="2" customWidth="1"/>
    <col min="14852" max="14852" width="13.375" style="2"/>
    <col min="14853" max="14854" width="14.625" style="2" customWidth="1"/>
    <col min="14855" max="14855" width="15.875" style="2" customWidth="1"/>
    <col min="14856" max="14856" width="14.625" style="2" customWidth="1"/>
    <col min="14857" max="15104" width="13.375" style="2"/>
    <col min="15105" max="15105" width="13.375" style="2" customWidth="1"/>
    <col min="15106" max="15106" width="17.125" style="2" customWidth="1"/>
    <col min="15107" max="15107" width="14.625" style="2" customWidth="1"/>
    <col min="15108" max="15108" width="13.375" style="2"/>
    <col min="15109" max="15110" width="14.625" style="2" customWidth="1"/>
    <col min="15111" max="15111" width="15.875" style="2" customWidth="1"/>
    <col min="15112" max="15112" width="14.625" style="2" customWidth="1"/>
    <col min="15113" max="15360" width="13.375" style="2"/>
    <col min="15361" max="15361" width="13.375" style="2" customWidth="1"/>
    <col min="15362" max="15362" width="17.125" style="2" customWidth="1"/>
    <col min="15363" max="15363" width="14.625" style="2" customWidth="1"/>
    <col min="15364" max="15364" width="13.375" style="2"/>
    <col min="15365" max="15366" width="14.625" style="2" customWidth="1"/>
    <col min="15367" max="15367" width="15.875" style="2" customWidth="1"/>
    <col min="15368" max="15368" width="14.625" style="2" customWidth="1"/>
    <col min="15369" max="15616" width="13.375" style="2"/>
    <col min="15617" max="15617" width="13.375" style="2" customWidth="1"/>
    <col min="15618" max="15618" width="17.125" style="2" customWidth="1"/>
    <col min="15619" max="15619" width="14.625" style="2" customWidth="1"/>
    <col min="15620" max="15620" width="13.375" style="2"/>
    <col min="15621" max="15622" width="14.625" style="2" customWidth="1"/>
    <col min="15623" max="15623" width="15.875" style="2" customWidth="1"/>
    <col min="15624" max="15624" width="14.625" style="2" customWidth="1"/>
    <col min="15625" max="15872" width="13.375" style="2"/>
    <col min="15873" max="15873" width="13.375" style="2" customWidth="1"/>
    <col min="15874" max="15874" width="17.125" style="2" customWidth="1"/>
    <col min="15875" max="15875" width="14.625" style="2" customWidth="1"/>
    <col min="15876" max="15876" width="13.375" style="2"/>
    <col min="15877" max="15878" width="14.625" style="2" customWidth="1"/>
    <col min="15879" max="15879" width="15.875" style="2" customWidth="1"/>
    <col min="15880" max="15880" width="14.625" style="2" customWidth="1"/>
    <col min="15881" max="16128" width="13.375" style="2"/>
    <col min="16129" max="16129" width="13.375" style="2" customWidth="1"/>
    <col min="16130" max="16130" width="17.125" style="2" customWidth="1"/>
    <col min="16131" max="16131" width="14.625" style="2" customWidth="1"/>
    <col min="16132" max="16132" width="13.375" style="2"/>
    <col min="16133" max="16134" width="14.625" style="2" customWidth="1"/>
    <col min="16135" max="16135" width="15.875" style="2" customWidth="1"/>
    <col min="16136" max="16136" width="14.625" style="2" customWidth="1"/>
    <col min="16137" max="16384" width="13.375" style="2"/>
  </cols>
  <sheetData>
    <row r="1" spans="1:11" x14ac:dyDescent="0.2">
      <c r="A1" s="1"/>
    </row>
    <row r="6" spans="1:11" x14ac:dyDescent="0.2">
      <c r="E6" s="3" t="s">
        <v>0</v>
      </c>
      <c r="F6" s="4"/>
      <c r="G6" s="4"/>
      <c r="H6" s="4"/>
      <c r="I6" s="4"/>
      <c r="J6" s="4"/>
    </row>
    <row r="7" spans="1:11" ht="18" thickBot="1" x14ac:dyDescent="0.25">
      <c r="B7" s="5"/>
      <c r="C7" s="5"/>
      <c r="D7" s="5"/>
      <c r="E7" s="5"/>
      <c r="F7" s="5"/>
      <c r="G7" s="5"/>
      <c r="H7" s="5"/>
      <c r="I7" s="5"/>
      <c r="J7" s="5"/>
      <c r="K7" s="4"/>
    </row>
    <row r="8" spans="1:11" x14ac:dyDescent="0.2">
      <c r="C8" s="6"/>
      <c r="D8" s="7"/>
      <c r="E8" s="7"/>
      <c r="F8" s="6"/>
      <c r="G8" s="6"/>
      <c r="H8" s="6"/>
      <c r="I8" s="7"/>
      <c r="J8" s="7"/>
      <c r="K8" s="4"/>
    </row>
    <row r="9" spans="1:11" x14ac:dyDescent="0.2">
      <c r="C9" s="8" t="s">
        <v>1</v>
      </c>
      <c r="D9" s="8" t="s">
        <v>2</v>
      </c>
      <c r="E9" s="8" t="s">
        <v>2</v>
      </c>
      <c r="F9" s="9" t="s">
        <v>3</v>
      </c>
      <c r="G9" s="8" t="s">
        <v>4</v>
      </c>
      <c r="H9" s="8" t="s">
        <v>5</v>
      </c>
      <c r="I9" s="6"/>
      <c r="J9" s="4"/>
      <c r="K9" s="4"/>
    </row>
    <row r="10" spans="1:11" x14ac:dyDescent="0.2">
      <c r="B10" s="1" t="s">
        <v>6</v>
      </c>
      <c r="C10" s="8" t="s">
        <v>7</v>
      </c>
      <c r="D10" s="8" t="s">
        <v>8</v>
      </c>
      <c r="E10" s="8" t="s">
        <v>9</v>
      </c>
      <c r="F10" s="9" t="s">
        <v>10</v>
      </c>
      <c r="G10" s="8" t="s">
        <v>11</v>
      </c>
      <c r="H10" s="8" t="s">
        <v>12</v>
      </c>
      <c r="I10" s="10" t="s">
        <v>13</v>
      </c>
      <c r="J10" s="7"/>
      <c r="K10" s="4"/>
    </row>
    <row r="11" spans="1:11" x14ac:dyDescent="0.2">
      <c r="B11" s="7"/>
      <c r="C11" s="10" t="s">
        <v>14</v>
      </c>
      <c r="D11" s="10" t="s">
        <v>15</v>
      </c>
      <c r="E11" s="10" t="s">
        <v>16</v>
      </c>
      <c r="F11" s="11"/>
      <c r="G11" s="11"/>
      <c r="H11" s="11"/>
      <c r="I11" s="10" t="s">
        <v>17</v>
      </c>
      <c r="J11" s="10" t="s">
        <v>18</v>
      </c>
      <c r="K11" s="4"/>
    </row>
    <row r="12" spans="1:11" x14ac:dyDescent="0.2">
      <c r="C12" s="12" t="s">
        <v>19</v>
      </c>
      <c r="D12" s="13" t="s">
        <v>19</v>
      </c>
      <c r="E12" s="13" t="s">
        <v>19</v>
      </c>
      <c r="F12" s="13" t="s">
        <v>20</v>
      </c>
      <c r="G12" s="13" t="s">
        <v>20</v>
      </c>
      <c r="H12" s="13" t="s">
        <v>20</v>
      </c>
      <c r="I12" s="13" t="s">
        <v>19</v>
      </c>
      <c r="J12" s="13" t="s">
        <v>20</v>
      </c>
      <c r="K12" s="4"/>
    </row>
    <row r="13" spans="1:11" x14ac:dyDescent="0.2">
      <c r="B13" s="1" t="s">
        <v>21</v>
      </c>
      <c r="C13" s="14">
        <f>D13+E13</f>
        <v>280142</v>
      </c>
      <c r="D13" s="15">
        <v>234296</v>
      </c>
      <c r="E13" s="15">
        <v>45846</v>
      </c>
      <c r="F13" s="15">
        <v>4475</v>
      </c>
      <c r="G13" s="16">
        <f>H13+D43+E43+I58</f>
        <v>15230</v>
      </c>
      <c r="H13" s="16">
        <f>J13+D28+F28+H28+J28</f>
        <v>7892</v>
      </c>
      <c r="I13" s="15">
        <v>40778</v>
      </c>
      <c r="J13" s="15">
        <v>6631</v>
      </c>
    </row>
    <row r="14" spans="1:11" x14ac:dyDescent="0.2">
      <c r="B14" s="1" t="s">
        <v>22</v>
      </c>
      <c r="C14" s="14">
        <f>D14+E14</f>
        <v>280674</v>
      </c>
      <c r="D14" s="15">
        <v>225526</v>
      </c>
      <c r="E14" s="15">
        <v>55148</v>
      </c>
      <c r="F14" s="15">
        <v>11845</v>
      </c>
      <c r="G14" s="16">
        <f>H14+D44+E44+I59-1</f>
        <v>36312</v>
      </c>
      <c r="H14" s="16">
        <f>J14+D29+F29+H29+J29</f>
        <v>22090</v>
      </c>
      <c r="I14" s="15">
        <v>76732</v>
      </c>
      <c r="J14" s="15">
        <v>18885</v>
      </c>
    </row>
    <row r="15" spans="1:11" x14ac:dyDescent="0.2">
      <c r="B15" s="1" t="s">
        <v>23</v>
      </c>
      <c r="C15" s="14">
        <f>D15+E15</f>
        <v>251560</v>
      </c>
      <c r="D15" s="15">
        <v>197432</v>
      </c>
      <c r="E15" s="15">
        <v>54128</v>
      </c>
      <c r="F15" s="15">
        <v>15547</v>
      </c>
      <c r="G15" s="16">
        <f>H15+D45+E45+I60</f>
        <v>47516.7</v>
      </c>
      <c r="H15" s="16">
        <f>J15+D30+F30+H30+J30-1</f>
        <v>34862</v>
      </c>
      <c r="I15" s="15">
        <v>105335</v>
      </c>
      <c r="J15" s="15">
        <v>30579</v>
      </c>
    </row>
    <row r="16" spans="1:11" x14ac:dyDescent="0.2">
      <c r="B16" s="1" t="s">
        <v>24</v>
      </c>
      <c r="C16" s="14">
        <f>D16+E16</f>
        <v>277120</v>
      </c>
      <c r="D16" s="15">
        <v>181299</v>
      </c>
      <c r="E16" s="15">
        <v>95821</v>
      </c>
      <c r="F16" s="15">
        <v>13474</v>
      </c>
      <c r="G16" s="16">
        <f>H16+D46+E46+I61+1</f>
        <v>58308.086900000002</v>
      </c>
      <c r="H16" s="16">
        <f>J16+D31+F31+H31+J31</f>
        <v>38433</v>
      </c>
      <c r="I16" s="15">
        <v>105998</v>
      </c>
      <c r="J16" s="15">
        <v>34689</v>
      </c>
    </row>
    <row r="17" spans="2:10" x14ac:dyDescent="0.2">
      <c r="C17" s="6"/>
      <c r="D17" s="15"/>
      <c r="E17" s="15"/>
      <c r="F17" s="15"/>
      <c r="I17" s="15"/>
      <c r="J17" s="15"/>
    </row>
    <row r="18" spans="2:10" x14ac:dyDescent="0.2">
      <c r="B18" s="1" t="s">
        <v>25</v>
      </c>
      <c r="C18" s="14">
        <f>D18+E18</f>
        <v>279811</v>
      </c>
      <c r="D18" s="15">
        <f>177997+2053</f>
        <v>180050</v>
      </c>
      <c r="E18" s="15">
        <v>99761</v>
      </c>
      <c r="F18" s="15">
        <v>16339</v>
      </c>
      <c r="G18" s="16">
        <f>H18+D48+E48+I63-1+1</f>
        <v>74000.886600000013</v>
      </c>
      <c r="H18" s="16">
        <f>J18+D33+F33+H33+J33</f>
        <v>37707.235000000001</v>
      </c>
      <c r="I18" s="15">
        <v>97228</v>
      </c>
      <c r="J18" s="15">
        <v>34374</v>
      </c>
    </row>
    <row r="19" spans="2:10" x14ac:dyDescent="0.2">
      <c r="B19" s="1" t="s">
        <v>26</v>
      </c>
      <c r="C19" s="14">
        <f>D19+E19</f>
        <v>278929</v>
      </c>
      <c r="D19" s="15">
        <v>178520</v>
      </c>
      <c r="E19" s="15">
        <v>100409</v>
      </c>
      <c r="F19" s="15">
        <v>17098.434679999998</v>
      </c>
      <c r="G19" s="16">
        <f>H19+D49+E49+I64</f>
        <v>82463.252789000006</v>
      </c>
      <c r="H19" s="16">
        <f>J19+D34+F34+H34+J34</f>
        <v>38404.886899999998</v>
      </c>
      <c r="I19" s="15">
        <v>93886</v>
      </c>
      <c r="J19" s="15">
        <v>35083.913500000002</v>
      </c>
    </row>
    <row r="20" spans="2:10" x14ac:dyDescent="0.2">
      <c r="B20" s="1" t="s">
        <v>27</v>
      </c>
      <c r="C20" s="14">
        <f>D20+E20</f>
        <v>280198</v>
      </c>
      <c r="D20" s="15">
        <v>179505</v>
      </c>
      <c r="E20" s="15">
        <v>100693</v>
      </c>
      <c r="F20" s="15">
        <v>17958.599999999999</v>
      </c>
      <c r="G20" s="16">
        <f>H20+D50+E50+I65</f>
        <v>88100.702937999988</v>
      </c>
      <c r="H20" s="16">
        <f>J20+D35+F35+H35+J35</f>
        <v>36727.662599999996</v>
      </c>
      <c r="I20" s="15">
        <v>90221</v>
      </c>
      <c r="J20" s="15">
        <v>33919.574999999997</v>
      </c>
    </row>
    <row r="21" spans="2:10" x14ac:dyDescent="0.2">
      <c r="B21" s="1" t="s">
        <v>28</v>
      </c>
      <c r="C21" s="14">
        <f>D21+E21</f>
        <v>278580</v>
      </c>
      <c r="D21" s="15">
        <v>180252</v>
      </c>
      <c r="E21" s="15">
        <v>98328</v>
      </c>
      <c r="F21" s="15">
        <v>18785</v>
      </c>
      <c r="G21" s="16">
        <f>H21+D51+E51+I66</f>
        <v>93141.77242600001</v>
      </c>
      <c r="H21" s="16">
        <f>J21+D36+F36+H36+J36</f>
        <v>35069.802299999996</v>
      </c>
      <c r="I21" s="15">
        <v>86319</v>
      </c>
      <c r="J21" s="15">
        <v>32431.184799999999</v>
      </c>
    </row>
    <row r="22" spans="2:10" x14ac:dyDescent="0.2">
      <c r="B22" s="3" t="s">
        <v>29</v>
      </c>
      <c r="C22" s="17">
        <f>D22+E22</f>
        <v>280572</v>
      </c>
      <c r="D22" s="18">
        <f>179993+2199</f>
        <v>182192</v>
      </c>
      <c r="E22" s="18">
        <v>98380</v>
      </c>
      <c r="F22" s="18">
        <v>19044.61563</v>
      </c>
      <c r="G22" s="19">
        <f>H22+D52+E52+I67</f>
        <v>99268.273665999979</v>
      </c>
      <c r="H22" s="19">
        <f>J22+D37+F37+H37+J37</f>
        <v>33463.420599999998</v>
      </c>
      <c r="I22" s="18">
        <v>82434</v>
      </c>
      <c r="J22" s="18">
        <v>30973.205699999999</v>
      </c>
    </row>
    <row r="23" spans="2:10" ht="18" thickBot="1" x14ac:dyDescent="0.25">
      <c r="B23" s="5"/>
      <c r="C23" s="20"/>
      <c r="D23" s="5"/>
      <c r="E23" s="5"/>
      <c r="F23" s="5"/>
      <c r="G23" s="21"/>
      <c r="H23" s="5"/>
      <c r="I23" s="5"/>
      <c r="J23" s="5"/>
    </row>
    <row r="24" spans="2:10" x14ac:dyDescent="0.2">
      <c r="C24" s="11"/>
      <c r="D24" s="7"/>
      <c r="E24" s="7"/>
      <c r="F24" s="22" t="s">
        <v>30</v>
      </c>
      <c r="G24" s="7"/>
      <c r="H24" s="7"/>
      <c r="I24" s="7"/>
      <c r="J24" s="7"/>
    </row>
    <row r="25" spans="2:10" x14ac:dyDescent="0.2">
      <c r="B25" s="1" t="s">
        <v>6</v>
      </c>
      <c r="C25" s="10" t="s">
        <v>31</v>
      </c>
      <c r="D25" s="7"/>
      <c r="E25" s="10" t="s">
        <v>32</v>
      </c>
      <c r="F25" s="7"/>
      <c r="G25" s="10" t="s">
        <v>33</v>
      </c>
      <c r="H25" s="7"/>
      <c r="I25" s="10" t="s">
        <v>34</v>
      </c>
      <c r="J25" s="7"/>
    </row>
    <row r="26" spans="2:10" x14ac:dyDescent="0.2">
      <c r="B26" s="7"/>
      <c r="C26" s="10" t="s">
        <v>35</v>
      </c>
      <c r="D26" s="10" t="s">
        <v>18</v>
      </c>
      <c r="E26" s="10" t="s">
        <v>35</v>
      </c>
      <c r="F26" s="10" t="s">
        <v>36</v>
      </c>
      <c r="G26" s="10" t="s">
        <v>35</v>
      </c>
      <c r="H26" s="10" t="s">
        <v>36</v>
      </c>
      <c r="I26" s="10" t="s">
        <v>37</v>
      </c>
      <c r="J26" s="10" t="s">
        <v>18</v>
      </c>
    </row>
    <row r="27" spans="2:10" x14ac:dyDescent="0.2">
      <c r="C27" s="12" t="s">
        <v>38</v>
      </c>
      <c r="D27" s="13" t="s">
        <v>20</v>
      </c>
      <c r="E27" s="13" t="s">
        <v>38</v>
      </c>
      <c r="F27" s="13" t="s">
        <v>20</v>
      </c>
      <c r="G27" s="13" t="s">
        <v>38</v>
      </c>
      <c r="H27" s="13" t="s">
        <v>20</v>
      </c>
      <c r="I27" s="13" t="s">
        <v>38</v>
      </c>
      <c r="J27" s="13" t="s">
        <v>20</v>
      </c>
    </row>
    <row r="28" spans="2:10" x14ac:dyDescent="0.2">
      <c r="B28" s="1" t="s">
        <v>21</v>
      </c>
      <c r="C28" s="23">
        <v>1870</v>
      </c>
      <c r="D28" s="15">
        <v>741</v>
      </c>
      <c r="E28" s="15">
        <v>1361</v>
      </c>
      <c r="F28" s="15">
        <v>470</v>
      </c>
      <c r="G28" s="15">
        <v>71</v>
      </c>
      <c r="H28" s="15">
        <v>18</v>
      </c>
      <c r="I28" s="15">
        <v>420</v>
      </c>
      <c r="J28" s="15">
        <v>32</v>
      </c>
    </row>
    <row r="29" spans="2:10" x14ac:dyDescent="0.2">
      <c r="B29" s="1" t="s">
        <v>22</v>
      </c>
      <c r="C29" s="23">
        <v>3815</v>
      </c>
      <c r="D29" s="15">
        <v>2186</v>
      </c>
      <c r="E29" s="15">
        <v>1387</v>
      </c>
      <c r="F29" s="15">
        <v>907</v>
      </c>
      <c r="G29" s="15">
        <v>86</v>
      </c>
      <c r="H29" s="15">
        <v>32</v>
      </c>
      <c r="I29" s="15">
        <v>588</v>
      </c>
      <c r="J29" s="15">
        <v>80</v>
      </c>
    </row>
    <row r="30" spans="2:10" x14ac:dyDescent="0.2">
      <c r="B30" s="1" t="s">
        <v>23</v>
      </c>
      <c r="C30" s="23">
        <v>4888</v>
      </c>
      <c r="D30" s="15">
        <v>3280</v>
      </c>
      <c r="E30" s="15">
        <v>1154</v>
      </c>
      <c r="F30" s="15">
        <v>842</v>
      </c>
      <c r="G30" s="15">
        <v>73</v>
      </c>
      <c r="H30" s="15">
        <v>33</v>
      </c>
      <c r="I30" s="15">
        <v>614</v>
      </c>
      <c r="J30" s="15">
        <v>129</v>
      </c>
    </row>
    <row r="31" spans="2:10" x14ac:dyDescent="0.2">
      <c r="B31" s="1" t="s">
        <v>24</v>
      </c>
      <c r="C31" s="23">
        <v>3944</v>
      </c>
      <c r="D31" s="15">
        <v>3060</v>
      </c>
      <c r="E31" s="15">
        <v>439</v>
      </c>
      <c r="F31" s="15">
        <v>386</v>
      </c>
      <c r="G31" s="15">
        <v>14</v>
      </c>
      <c r="H31" s="15">
        <v>7</v>
      </c>
      <c r="I31" s="15">
        <v>694</v>
      </c>
      <c r="J31" s="15">
        <v>291</v>
      </c>
    </row>
    <row r="32" spans="2:10" x14ac:dyDescent="0.2">
      <c r="C32" s="23"/>
      <c r="D32" s="15"/>
      <c r="E32" s="15"/>
      <c r="F32" s="15"/>
      <c r="G32" s="15"/>
      <c r="H32" s="15"/>
      <c r="I32" s="15"/>
      <c r="J32" s="15"/>
    </row>
    <row r="33" spans="2:10" x14ac:dyDescent="0.2">
      <c r="B33" s="1" t="s">
        <v>25</v>
      </c>
      <c r="C33" s="23">
        <v>3341</v>
      </c>
      <c r="D33" s="15">
        <v>2799.5540000000001</v>
      </c>
      <c r="E33" s="15">
        <v>202</v>
      </c>
      <c r="F33" s="15">
        <v>187.892</v>
      </c>
      <c r="G33" s="15">
        <v>4</v>
      </c>
      <c r="H33" s="15">
        <v>2</v>
      </c>
      <c r="I33" s="15">
        <v>733</v>
      </c>
      <c r="J33" s="15">
        <v>343.78899999999999</v>
      </c>
    </row>
    <row r="34" spans="2:10" x14ac:dyDescent="0.2">
      <c r="B34" s="1" t="s">
        <v>26</v>
      </c>
      <c r="C34" s="23">
        <v>3165</v>
      </c>
      <c r="D34" s="15">
        <v>2802.1404000000002</v>
      </c>
      <c r="E34" s="15">
        <v>157</v>
      </c>
      <c r="F34" s="15">
        <v>152.52959999999999</v>
      </c>
      <c r="G34" s="15">
        <v>2</v>
      </c>
      <c r="H34" s="15">
        <v>1.56</v>
      </c>
      <c r="I34" s="15">
        <v>733</v>
      </c>
      <c r="J34" s="15">
        <v>364.74340000000001</v>
      </c>
    </row>
    <row r="35" spans="2:10" x14ac:dyDescent="0.2">
      <c r="B35" s="1" t="s">
        <v>27</v>
      </c>
      <c r="C35" s="23">
        <v>2991</v>
      </c>
      <c r="D35" s="15">
        <v>2665.3199</v>
      </c>
      <c r="E35" s="15">
        <v>120</v>
      </c>
      <c r="F35" s="15">
        <v>116.70910000000001</v>
      </c>
      <c r="G35" s="15">
        <v>1</v>
      </c>
      <c r="H35" s="15">
        <v>0.78549999999999998</v>
      </c>
      <c r="I35" s="15">
        <v>51</v>
      </c>
      <c r="J35" s="15">
        <v>25.273099999999999</v>
      </c>
    </row>
    <row r="36" spans="2:10" x14ac:dyDescent="0.2">
      <c r="B36" s="1" t="s">
        <v>28</v>
      </c>
      <c r="C36" s="23">
        <v>2853</v>
      </c>
      <c r="D36" s="15">
        <v>2540.2671999999998</v>
      </c>
      <c r="E36" s="15">
        <v>84</v>
      </c>
      <c r="F36" s="15">
        <v>81.651200000000003</v>
      </c>
      <c r="G36" s="24" t="s">
        <v>39</v>
      </c>
      <c r="H36" s="24" t="s">
        <v>39</v>
      </c>
      <c r="I36" s="15">
        <v>33</v>
      </c>
      <c r="J36" s="15">
        <v>16.699100000000001</v>
      </c>
    </row>
    <row r="37" spans="2:10" x14ac:dyDescent="0.2">
      <c r="B37" s="3" t="s">
        <v>29</v>
      </c>
      <c r="C37" s="25">
        <v>2721</v>
      </c>
      <c r="D37" s="18">
        <v>2424.8159999999998</v>
      </c>
      <c r="E37" s="18">
        <v>59</v>
      </c>
      <c r="F37" s="18">
        <v>56.665100000000002</v>
      </c>
      <c r="G37" s="26" t="s">
        <v>39</v>
      </c>
      <c r="H37" s="26" t="s">
        <v>39</v>
      </c>
      <c r="I37" s="18">
        <v>17</v>
      </c>
      <c r="J37" s="18">
        <v>8.7338000000000005</v>
      </c>
    </row>
    <row r="38" spans="2:10" ht="18" thickBot="1" x14ac:dyDescent="0.25">
      <c r="B38" s="5"/>
      <c r="C38" s="20"/>
      <c r="D38" s="5"/>
      <c r="E38" s="5"/>
      <c r="F38" s="5"/>
      <c r="G38" s="5"/>
      <c r="H38" s="5"/>
      <c r="I38" s="5"/>
      <c r="J38" s="5"/>
    </row>
    <row r="39" spans="2:10" x14ac:dyDescent="0.2">
      <c r="C39" s="8" t="s">
        <v>40</v>
      </c>
      <c r="D39" s="4"/>
      <c r="E39" s="8" t="s">
        <v>41</v>
      </c>
      <c r="F39" s="7"/>
      <c r="G39" s="7"/>
      <c r="H39" s="7"/>
      <c r="I39" s="7"/>
      <c r="J39" s="7"/>
    </row>
    <row r="40" spans="2:10" x14ac:dyDescent="0.2">
      <c r="B40" s="1" t="s">
        <v>6</v>
      </c>
      <c r="C40" s="10" t="s">
        <v>42</v>
      </c>
      <c r="D40" s="7"/>
      <c r="E40" s="8" t="s">
        <v>12</v>
      </c>
      <c r="F40" s="10" t="s">
        <v>43</v>
      </c>
      <c r="G40" s="7"/>
      <c r="H40" s="10" t="s">
        <v>44</v>
      </c>
      <c r="I40" s="7"/>
      <c r="J40" s="10" t="s">
        <v>45</v>
      </c>
    </row>
    <row r="41" spans="2:10" x14ac:dyDescent="0.2">
      <c r="B41" s="7"/>
      <c r="C41" s="10" t="s">
        <v>35</v>
      </c>
      <c r="D41" s="10" t="s">
        <v>18</v>
      </c>
      <c r="E41" s="11"/>
      <c r="F41" s="10" t="s">
        <v>46</v>
      </c>
      <c r="G41" s="10" t="s">
        <v>36</v>
      </c>
      <c r="H41" s="10" t="s">
        <v>35</v>
      </c>
      <c r="I41" s="10" t="s">
        <v>18</v>
      </c>
      <c r="J41" s="10" t="s">
        <v>37</v>
      </c>
    </row>
    <row r="42" spans="2:10" x14ac:dyDescent="0.2">
      <c r="C42" s="12" t="s">
        <v>38</v>
      </c>
      <c r="D42" s="13" t="s">
        <v>20</v>
      </c>
      <c r="E42" s="13" t="s">
        <v>20</v>
      </c>
      <c r="F42" s="13" t="s">
        <v>19</v>
      </c>
      <c r="G42" s="13" t="s">
        <v>20</v>
      </c>
      <c r="H42" s="13" t="s">
        <v>38</v>
      </c>
      <c r="I42" s="13" t="s">
        <v>20</v>
      </c>
      <c r="J42" s="13" t="s">
        <v>38</v>
      </c>
    </row>
    <row r="43" spans="2:10" x14ac:dyDescent="0.2">
      <c r="B43" s="1" t="s">
        <v>21</v>
      </c>
      <c r="C43" s="23">
        <v>577</v>
      </c>
      <c r="D43" s="15">
        <v>10</v>
      </c>
      <c r="E43" s="24" t="s">
        <v>39</v>
      </c>
      <c r="F43" s="24" t="s">
        <v>39</v>
      </c>
      <c r="G43" s="24" t="s">
        <v>39</v>
      </c>
      <c r="H43" s="24" t="s">
        <v>39</v>
      </c>
      <c r="I43" s="24" t="s">
        <v>39</v>
      </c>
      <c r="J43" s="24" t="s">
        <v>39</v>
      </c>
    </row>
    <row r="44" spans="2:10" x14ac:dyDescent="0.2">
      <c r="B44" s="1" t="s">
        <v>22</v>
      </c>
      <c r="C44" s="23">
        <v>572</v>
      </c>
      <c r="D44" s="15">
        <v>14</v>
      </c>
      <c r="E44" s="24" t="s">
        <v>39</v>
      </c>
      <c r="F44" s="24" t="s">
        <v>39</v>
      </c>
      <c r="G44" s="24" t="s">
        <v>39</v>
      </c>
      <c r="H44" s="24" t="s">
        <v>39</v>
      </c>
      <c r="I44" s="24" t="s">
        <v>39</v>
      </c>
      <c r="J44" s="24" t="s">
        <v>39</v>
      </c>
    </row>
    <row r="45" spans="2:10" x14ac:dyDescent="0.2">
      <c r="B45" s="1" t="s">
        <v>23</v>
      </c>
      <c r="C45" s="23">
        <v>470</v>
      </c>
      <c r="D45" s="15">
        <v>12</v>
      </c>
      <c r="E45" s="24" t="s">
        <v>39</v>
      </c>
      <c r="F45" s="24" t="s">
        <v>39</v>
      </c>
      <c r="G45" s="24" t="s">
        <v>39</v>
      </c>
      <c r="H45" s="24" t="s">
        <v>39</v>
      </c>
      <c r="I45" s="24" t="s">
        <v>39</v>
      </c>
      <c r="J45" s="24" t="s">
        <v>39</v>
      </c>
    </row>
    <row r="46" spans="2:10" x14ac:dyDescent="0.2">
      <c r="B46" s="1" t="s">
        <v>24</v>
      </c>
      <c r="C46" s="23">
        <v>419</v>
      </c>
      <c r="D46" s="15">
        <v>47</v>
      </c>
      <c r="E46" s="16">
        <f>G46+I46+C61+E61+G61</f>
        <v>15069.0869</v>
      </c>
      <c r="F46" s="15">
        <v>14151</v>
      </c>
      <c r="G46" s="15">
        <v>5379</v>
      </c>
      <c r="H46" s="15">
        <v>1479</v>
      </c>
      <c r="I46" s="15">
        <v>1152.2577000000001</v>
      </c>
      <c r="J46" s="15">
        <v>9808</v>
      </c>
    </row>
    <row r="47" spans="2:10" x14ac:dyDescent="0.2">
      <c r="C47" s="23"/>
      <c r="D47" s="15"/>
      <c r="F47" s="15"/>
      <c r="G47" s="15"/>
      <c r="H47" s="15"/>
      <c r="I47" s="15"/>
      <c r="J47" s="15"/>
    </row>
    <row r="48" spans="2:10" x14ac:dyDescent="0.2">
      <c r="B48" s="1" t="s">
        <v>25</v>
      </c>
      <c r="C48" s="23">
        <f>407+4</f>
        <v>411</v>
      </c>
      <c r="D48" s="15">
        <f>44.209+0.826</f>
        <v>45.035000000000004</v>
      </c>
      <c r="E48" s="16">
        <f>G48+I48+C63+E63+G63</f>
        <v>33231.016600000003</v>
      </c>
      <c r="F48" s="15">
        <v>42143</v>
      </c>
      <c r="G48" s="15">
        <v>22192</v>
      </c>
      <c r="H48" s="15">
        <v>2189</v>
      </c>
      <c r="I48" s="15">
        <v>1827.9238</v>
      </c>
      <c r="J48" s="15">
        <v>9877</v>
      </c>
    </row>
    <row r="49" spans="2:10" x14ac:dyDescent="0.2">
      <c r="B49" s="1" t="s">
        <v>26</v>
      </c>
      <c r="C49" s="23">
        <v>431</v>
      </c>
      <c r="D49" s="15">
        <v>51.817</v>
      </c>
      <c r="E49" s="16">
        <f>G49+I49+C64+E64+G64</f>
        <v>41417.669000000002</v>
      </c>
      <c r="F49" s="15">
        <v>51765</v>
      </c>
      <c r="G49" s="15">
        <v>29619.724699999999</v>
      </c>
      <c r="H49" s="15">
        <v>2396</v>
      </c>
      <c r="I49" s="15">
        <v>2103.5891999999999</v>
      </c>
      <c r="J49" s="15">
        <v>9864</v>
      </c>
    </row>
    <row r="50" spans="2:10" x14ac:dyDescent="0.2">
      <c r="B50" s="1" t="s">
        <v>27</v>
      </c>
      <c r="C50" s="23">
        <v>393</v>
      </c>
      <c r="D50" s="15">
        <v>60.960500000000003</v>
      </c>
      <c r="E50" s="16">
        <f>G50+I50+C65+E65+G65</f>
        <v>49127.220499999996</v>
      </c>
      <c r="F50" s="15">
        <v>62230</v>
      </c>
      <c r="G50" s="15">
        <v>36697.4159</v>
      </c>
      <c r="H50" s="15">
        <v>2639</v>
      </c>
      <c r="I50" s="15">
        <v>2336.4499999999998</v>
      </c>
      <c r="J50" s="15">
        <v>9865</v>
      </c>
    </row>
    <row r="51" spans="2:10" x14ac:dyDescent="0.2">
      <c r="B51" s="1" t="s">
        <v>28</v>
      </c>
      <c r="C51" s="23">
        <v>433</v>
      </c>
      <c r="D51" s="15">
        <v>68.991299999999995</v>
      </c>
      <c r="E51" s="16">
        <f>G51+I51+C66+E66+G66</f>
        <v>56207.485900000007</v>
      </c>
      <c r="F51" s="15">
        <v>72925</v>
      </c>
      <c r="G51" s="15">
        <v>43662.845200000003</v>
      </c>
      <c r="H51" s="15">
        <v>2839</v>
      </c>
      <c r="I51" s="15">
        <v>2512.3726000000001</v>
      </c>
      <c r="J51" s="15">
        <v>9842</v>
      </c>
    </row>
    <row r="52" spans="2:10" x14ac:dyDescent="0.2">
      <c r="B52" s="3" t="s">
        <v>29</v>
      </c>
      <c r="C52" s="25">
        <v>463</v>
      </c>
      <c r="D52" s="18">
        <f>73.472+0.4641</f>
        <v>73.936099999999996</v>
      </c>
      <c r="E52" s="19">
        <f>G52+I52+C67+E67+G67</f>
        <v>64263.23154999999</v>
      </c>
      <c r="F52" s="18">
        <v>84902</v>
      </c>
      <c r="G52" s="18">
        <v>51525.292999999998</v>
      </c>
      <c r="H52" s="18">
        <v>3008</v>
      </c>
      <c r="I52" s="18">
        <v>2660.7748999999999</v>
      </c>
      <c r="J52" s="18">
        <v>9898</v>
      </c>
    </row>
    <row r="53" spans="2:10" ht="18" thickBot="1" x14ac:dyDescent="0.25">
      <c r="B53" s="5"/>
      <c r="C53" s="20"/>
      <c r="D53" s="5"/>
      <c r="E53" s="5"/>
      <c r="F53" s="5"/>
      <c r="G53" s="5"/>
      <c r="H53" s="5"/>
      <c r="I53" s="5"/>
      <c r="J53" s="5"/>
    </row>
    <row r="54" spans="2:10" x14ac:dyDescent="0.2">
      <c r="C54" s="11"/>
      <c r="D54" s="22" t="s">
        <v>47</v>
      </c>
      <c r="E54" s="7"/>
      <c r="F54" s="7"/>
      <c r="G54" s="7"/>
      <c r="H54" s="8" t="s">
        <v>48</v>
      </c>
      <c r="I54" s="4"/>
    </row>
    <row r="55" spans="2:10" x14ac:dyDescent="0.2">
      <c r="B55" s="1" t="s">
        <v>6</v>
      </c>
      <c r="C55" s="10" t="s">
        <v>49</v>
      </c>
      <c r="D55" s="10" t="s">
        <v>50</v>
      </c>
      <c r="E55" s="7"/>
      <c r="F55" s="10" t="s">
        <v>51</v>
      </c>
      <c r="G55" s="7"/>
      <c r="H55" s="10" t="s">
        <v>52</v>
      </c>
      <c r="I55" s="7"/>
    </row>
    <row r="56" spans="2:10" x14ac:dyDescent="0.2">
      <c r="B56" s="7"/>
      <c r="C56" s="10" t="s">
        <v>18</v>
      </c>
      <c r="D56" s="10" t="s">
        <v>37</v>
      </c>
      <c r="E56" s="10" t="s">
        <v>18</v>
      </c>
      <c r="F56" s="10" t="s">
        <v>37</v>
      </c>
      <c r="G56" s="10" t="s">
        <v>36</v>
      </c>
      <c r="H56" s="10" t="s">
        <v>46</v>
      </c>
      <c r="I56" s="10" t="s">
        <v>18</v>
      </c>
    </row>
    <row r="57" spans="2:10" x14ac:dyDescent="0.2">
      <c r="C57" s="12" t="s">
        <v>20</v>
      </c>
      <c r="D57" s="13" t="s">
        <v>38</v>
      </c>
      <c r="E57" s="13" t="s">
        <v>20</v>
      </c>
      <c r="F57" s="13" t="s">
        <v>38</v>
      </c>
      <c r="G57" s="13" t="s">
        <v>20</v>
      </c>
      <c r="H57" s="13" t="s">
        <v>19</v>
      </c>
      <c r="I57" s="13" t="s">
        <v>20</v>
      </c>
    </row>
    <row r="58" spans="2:10" x14ac:dyDescent="0.2">
      <c r="B58" s="1" t="s">
        <v>21</v>
      </c>
      <c r="C58" s="27" t="s">
        <v>39</v>
      </c>
      <c r="D58" s="24" t="s">
        <v>39</v>
      </c>
      <c r="E58" s="24" t="s">
        <v>39</v>
      </c>
      <c r="F58" s="24" t="s">
        <v>39</v>
      </c>
      <c r="G58" s="24" t="s">
        <v>39</v>
      </c>
      <c r="H58" s="15">
        <v>69058</v>
      </c>
      <c r="I58" s="15">
        <v>7328</v>
      </c>
    </row>
    <row r="59" spans="2:10" x14ac:dyDescent="0.2">
      <c r="B59" s="1" t="s">
        <v>22</v>
      </c>
      <c r="C59" s="27" t="s">
        <v>39</v>
      </c>
      <c r="D59" s="24" t="s">
        <v>39</v>
      </c>
      <c r="E59" s="24" t="s">
        <v>39</v>
      </c>
      <c r="F59" s="24" t="s">
        <v>39</v>
      </c>
      <c r="G59" s="24" t="s">
        <v>39</v>
      </c>
      <c r="H59" s="15">
        <v>55752</v>
      </c>
      <c r="I59" s="15">
        <v>14209</v>
      </c>
    </row>
    <row r="60" spans="2:10" x14ac:dyDescent="0.2">
      <c r="B60" s="1" t="s">
        <v>23</v>
      </c>
      <c r="C60" s="27" t="s">
        <v>39</v>
      </c>
      <c r="D60" s="24" t="s">
        <v>39</v>
      </c>
      <c r="E60" s="24" t="s">
        <v>39</v>
      </c>
      <c r="F60" s="24" t="s">
        <v>39</v>
      </c>
      <c r="G60" s="24" t="s">
        <v>39</v>
      </c>
      <c r="H60" s="15">
        <v>38655</v>
      </c>
      <c r="I60" s="15">
        <v>12642.7</v>
      </c>
    </row>
    <row r="61" spans="2:10" x14ac:dyDescent="0.2">
      <c r="B61" s="1" t="s">
        <v>24</v>
      </c>
      <c r="C61" s="23">
        <v>8068.8292000000001</v>
      </c>
      <c r="D61" s="15">
        <v>713</v>
      </c>
      <c r="E61" s="15">
        <v>469</v>
      </c>
      <c r="F61" s="24" t="s">
        <v>39</v>
      </c>
      <c r="G61" s="24" t="s">
        <v>39</v>
      </c>
      <c r="H61" s="15">
        <v>15016</v>
      </c>
      <c r="I61" s="15">
        <v>4758</v>
      </c>
    </row>
    <row r="62" spans="2:10" x14ac:dyDescent="0.2">
      <c r="C62" s="23"/>
      <c r="D62" s="15"/>
      <c r="E62" s="15"/>
      <c r="F62" s="15"/>
      <c r="G62" s="15"/>
      <c r="H62" s="15"/>
      <c r="I62" s="15"/>
    </row>
    <row r="63" spans="2:10" x14ac:dyDescent="0.2">
      <c r="B63" s="1" t="s">
        <v>25</v>
      </c>
      <c r="C63" s="23">
        <v>8711.8407999999999</v>
      </c>
      <c r="D63" s="15">
        <v>702</v>
      </c>
      <c r="E63" s="15">
        <f>498.303+0.949</f>
        <v>499.25200000000001</v>
      </c>
      <c r="F63" s="24" t="s">
        <v>39</v>
      </c>
      <c r="G63" s="24" t="s">
        <v>39</v>
      </c>
      <c r="H63" s="15">
        <v>9095</v>
      </c>
      <c r="I63" s="15">
        <v>3017.6</v>
      </c>
    </row>
    <row r="64" spans="2:10" x14ac:dyDescent="0.2">
      <c r="B64" s="1" t="s">
        <v>26</v>
      </c>
      <c r="C64" s="23">
        <v>9173.1098000000002</v>
      </c>
      <c r="D64" s="15">
        <v>688</v>
      </c>
      <c r="E64" s="15">
        <v>521.24530000000004</v>
      </c>
      <c r="F64" s="24" t="s">
        <v>39</v>
      </c>
      <c r="G64" s="24" t="s">
        <v>39</v>
      </c>
      <c r="H64" s="15">
        <v>7523</v>
      </c>
      <c r="I64" s="15">
        <v>2588.8798889999998</v>
      </c>
    </row>
    <row r="65" spans="1:10" x14ac:dyDescent="0.2">
      <c r="B65" s="1" t="s">
        <v>27</v>
      </c>
      <c r="C65" s="23">
        <v>9212.4500000000007</v>
      </c>
      <c r="D65" s="15">
        <v>693</v>
      </c>
      <c r="E65" s="15">
        <v>522.80079999999998</v>
      </c>
      <c r="F65" s="15">
        <v>716</v>
      </c>
      <c r="G65" s="15">
        <v>358.10379999999998</v>
      </c>
      <c r="H65" s="15">
        <v>6266</v>
      </c>
      <c r="I65" s="15">
        <v>2184.8593380000002</v>
      </c>
      <c r="J65" s="19"/>
    </row>
    <row r="66" spans="1:10" x14ac:dyDescent="0.2">
      <c r="B66" s="1" t="s">
        <v>28</v>
      </c>
      <c r="C66" s="23">
        <v>9167.0607999999993</v>
      </c>
      <c r="D66" s="15">
        <v>655</v>
      </c>
      <c r="E66" s="15">
        <v>497.60890000000001</v>
      </c>
      <c r="F66" s="15">
        <v>741</v>
      </c>
      <c r="G66" s="15">
        <v>367.59840000000003</v>
      </c>
      <c r="H66" s="15">
        <v>5159</v>
      </c>
      <c r="I66" s="15">
        <v>1795.4929259999999</v>
      </c>
    </row>
    <row r="67" spans="1:10" x14ac:dyDescent="0.2">
      <c r="B67" s="3" t="s">
        <v>29</v>
      </c>
      <c r="C67" s="25">
        <v>9197.3342499999999</v>
      </c>
      <c r="D67" s="18">
        <v>655</v>
      </c>
      <c r="E67" s="18">
        <v>504.52800000000002</v>
      </c>
      <c r="F67" s="18">
        <v>761</v>
      </c>
      <c r="G67" s="18">
        <v>375.3014</v>
      </c>
      <c r="H67" s="18">
        <v>4186</v>
      </c>
      <c r="I67" s="18">
        <v>1467.685416</v>
      </c>
    </row>
    <row r="68" spans="1:10" ht="18" thickBot="1" x14ac:dyDescent="0.25">
      <c r="B68" s="5"/>
      <c r="C68" s="28"/>
      <c r="D68" s="5"/>
      <c r="E68" s="5"/>
      <c r="F68" s="29"/>
      <c r="G68" s="29"/>
      <c r="H68" s="5"/>
      <c r="I68" s="5"/>
    </row>
    <row r="69" spans="1:10" x14ac:dyDescent="0.2">
      <c r="C69" s="1" t="s">
        <v>53</v>
      </c>
    </row>
    <row r="70" spans="1:10" x14ac:dyDescent="0.2">
      <c r="C70" s="1" t="s">
        <v>54</v>
      </c>
    </row>
    <row r="71" spans="1:10" x14ac:dyDescent="0.2">
      <c r="C71" s="1" t="s">
        <v>55</v>
      </c>
    </row>
    <row r="72" spans="1:10" x14ac:dyDescent="0.2">
      <c r="A72" s="1"/>
    </row>
  </sheetData>
  <phoneticPr fontId="2"/>
  <pageMargins left="0.23000000000000004" right="0.23000000000000004" top="0.55000000000000004" bottom="0.56999999999999995" header="0.51200000000000001" footer="0.51200000000000001"/>
  <pageSetup paperSize="12" scale="75" orientation="portrait" verticalDpi="0" r:id="rId1"/>
  <headerFooter alignWithMargins="0"/>
  <rowBreaks count="1" manualBreakCount="1">
    <brk id="7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44"/>
  <sheetViews>
    <sheetView showGridLines="0" zoomScale="75" workbookViewId="0"/>
  </sheetViews>
  <sheetFormatPr defaultColWidth="10.875" defaultRowHeight="17.25" x14ac:dyDescent="0.2"/>
  <cols>
    <col min="1" max="1" width="13.375" style="2" customWidth="1"/>
    <col min="2" max="2" width="18.375" style="2" customWidth="1"/>
    <col min="3" max="3" width="12.125" style="2" customWidth="1"/>
    <col min="4" max="4" width="10.875" style="2"/>
    <col min="5" max="5" width="12.125" style="2" customWidth="1"/>
    <col min="6" max="6" width="10.875" style="2"/>
    <col min="7" max="7" width="12.125" style="2" customWidth="1"/>
    <col min="8" max="8" width="10.875" style="2"/>
    <col min="9" max="9" width="12.125" style="2" customWidth="1"/>
    <col min="10" max="10" width="10.875" style="2"/>
    <col min="11" max="11" width="12.125" style="2" customWidth="1"/>
    <col min="12" max="256" width="10.875" style="2"/>
    <col min="257" max="257" width="13.375" style="2" customWidth="1"/>
    <col min="258" max="258" width="18.375" style="2" customWidth="1"/>
    <col min="259" max="259" width="12.125" style="2" customWidth="1"/>
    <col min="260" max="260" width="10.875" style="2"/>
    <col min="261" max="261" width="12.125" style="2" customWidth="1"/>
    <col min="262" max="262" width="10.875" style="2"/>
    <col min="263" max="263" width="12.125" style="2" customWidth="1"/>
    <col min="264" max="264" width="10.875" style="2"/>
    <col min="265" max="265" width="12.125" style="2" customWidth="1"/>
    <col min="266" max="266" width="10.875" style="2"/>
    <col min="267" max="267" width="12.125" style="2" customWidth="1"/>
    <col min="268" max="512" width="10.875" style="2"/>
    <col min="513" max="513" width="13.375" style="2" customWidth="1"/>
    <col min="514" max="514" width="18.375" style="2" customWidth="1"/>
    <col min="515" max="515" width="12.125" style="2" customWidth="1"/>
    <col min="516" max="516" width="10.875" style="2"/>
    <col min="517" max="517" width="12.125" style="2" customWidth="1"/>
    <col min="518" max="518" width="10.875" style="2"/>
    <col min="519" max="519" width="12.125" style="2" customWidth="1"/>
    <col min="520" max="520" width="10.875" style="2"/>
    <col min="521" max="521" width="12.125" style="2" customWidth="1"/>
    <col min="522" max="522" width="10.875" style="2"/>
    <col min="523" max="523" width="12.125" style="2" customWidth="1"/>
    <col min="524" max="768" width="10.875" style="2"/>
    <col min="769" max="769" width="13.375" style="2" customWidth="1"/>
    <col min="770" max="770" width="18.375" style="2" customWidth="1"/>
    <col min="771" max="771" width="12.125" style="2" customWidth="1"/>
    <col min="772" max="772" width="10.875" style="2"/>
    <col min="773" max="773" width="12.125" style="2" customWidth="1"/>
    <col min="774" max="774" width="10.875" style="2"/>
    <col min="775" max="775" width="12.125" style="2" customWidth="1"/>
    <col min="776" max="776" width="10.875" style="2"/>
    <col min="777" max="777" width="12.125" style="2" customWidth="1"/>
    <col min="778" max="778" width="10.875" style="2"/>
    <col min="779" max="779" width="12.125" style="2" customWidth="1"/>
    <col min="780" max="1024" width="10.875" style="2"/>
    <col min="1025" max="1025" width="13.375" style="2" customWidth="1"/>
    <col min="1026" max="1026" width="18.375" style="2" customWidth="1"/>
    <col min="1027" max="1027" width="12.125" style="2" customWidth="1"/>
    <col min="1028" max="1028" width="10.875" style="2"/>
    <col min="1029" max="1029" width="12.125" style="2" customWidth="1"/>
    <col min="1030" max="1030" width="10.875" style="2"/>
    <col min="1031" max="1031" width="12.125" style="2" customWidth="1"/>
    <col min="1032" max="1032" width="10.875" style="2"/>
    <col min="1033" max="1033" width="12.125" style="2" customWidth="1"/>
    <col min="1034" max="1034" width="10.875" style="2"/>
    <col min="1035" max="1035" width="12.125" style="2" customWidth="1"/>
    <col min="1036" max="1280" width="10.875" style="2"/>
    <col min="1281" max="1281" width="13.375" style="2" customWidth="1"/>
    <col min="1282" max="1282" width="18.375" style="2" customWidth="1"/>
    <col min="1283" max="1283" width="12.125" style="2" customWidth="1"/>
    <col min="1284" max="1284" width="10.875" style="2"/>
    <col min="1285" max="1285" width="12.125" style="2" customWidth="1"/>
    <col min="1286" max="1286" width="10.875" style="2"/>
    <col min="1287" max="1287" width="12.125" style="2" customWidth="1"/>
    <col min="1288" max="1288" width="10.875" style="2"/>
    <col min="1289" max="1289" width="12.125" style="2" customWidth="1"/>
    <col min="1290" max="1290" width="10.875" style="2"/>
    <col min="1291" max="1291" width="12.125" style="2" customWidth="1"/>
    <col min="1292" max="1536" width="10.875" style="2"/>
    <col min="1537" max="1537" width="13.375" style="2" customWidth="1"/>
    <col min="1538" max="1538" width="18.375" style="2" customWidth="1"/>
    <col min="1539" max="1539" width="12.125" style="2" customWidth="1"/>
    <col min="1540" max="1540" width="10.875" style="2"/>
    <col min="1541" max="1541" width="12.125" style="2" customWidth="1"/>
    <col min="1542" max="1542" width="10.875" style="2"/>
    <col min="1543" max="1543" width="12.125" style="2" customWidth="1"/>
    <col min="1544" max="1544" width="10.875" style="2"/>
    <col min="1545" max="1545" width="12.125" style="2" customWidth="1"/>
    <col min="1546" max="1546" width="10.875" style="2"/>
    <col min="1547" max="1547" width="12.125" style="2" customWidth="1"/>
    <col min="1548" max="1792" width="10.875" style="2"/>
    <col min="1793" max="1793" width="13.375" style="2" customWidth="1"/>
    <col min="1794" max="1794" width="18.375" style="2" customWidth="1"/>
    <col min="1795" max="1795" width="12.125" style="2" customWidth="1"/>
    <col min="1796" max="1796" width="10.875" style="2"/>
    <col min="1797" max="1797" width="12.125" style="2" customWidth="1"/>
    <col min="1798" max="1798" width="10.875" style="2"/>
    <col min="1799" max="1799" width="12.125" style="2" customWidth="1"/>
    <col min="1800" max="1800" width="10.875" style="2"/>
    <col min="1801" max="1801" width="12.125" style="2" customWidth="1"/>
    <col min="1802" max="1802" width="10.875" style="2"/>
    <col min="1803" max="1803" width="12.125" style="2" customWidth="1"/>
    <col min="1804" max="2048" width="10.875" style="2"/>
    <col min="2049" max="2049" width="13.375" style="2" customWidth="1"/>
    <col min="2050" max="2050" width="18.375" style="2" customWidth="1"/>
    <col min="2051" max="2051" width="12.125" style="2" customWidth="1"/>
    <col min="2052" max="2052" width="10.875" style="2"/>
    <col min="2053" max="2053" width="12.125" style="2" customWidth="1"/>
    <col min="2054" max="2054" width="10.875" style="2"/>
    <col min="2055" max="2055" width="12.125" style="2" customWidth="1"/>
    <col min="2056" max="2056" width="10.875" style="2"/>
    <col min="2057" max="2057" width="12.125" style="2" customWidth="1"/>
    <col min="2058" max="2058" width="10.875" style="2"/>
    <col min="2059" max="2059" width="12.125" style="2" customWidth="1"/>
    <col min="2060" max="2304" width="10.875" style="2"/>
    <col min="2305" max="2305" width="13.375" style="2" customWidth="1"/>
    <col min="2306" max="2306" width="18.375" style="2" customWidth="1"/>
    <col min="2307" max="2307" width="12.125" style="2" customWidth="1"/>
    <col min="2308" max="2308" width="10.875" style="2"/>
    <col min="2309" max="2309" width="12.125" style="2" customWidth="1"/>
    <col min="2310" max="2310" width="10.875" style="2"/>
    <col min="2311" max="2311" width="12.125" style="2" customWidth="1"/>
    <col min="2312" max="2312" width="10.875" style="2"/>
    <col min="2313" max="2313" width="12.125" style="2" customWidth="1"/>
    <col min="2314" max="2314" width="10.875" style="2"/>
    <col min="2315" max="2315" width="12.125" style="2" customWidth="1"/>
    <col min="2316" max="2560" width="10.875" style="2"/>
    <col min="2561" max="2561" width="13.375" style="2" customWidth="1"/>
    <col min="2562" max="2562" width="18.375" style="2" customWidth="1"/>
    <col min="2563" max="2563" width="12.125" style="2" customWidth="1"/>
    <col min="2564" max="2564" width="10.875" style="2"/>
    <col min="2565" max="2565" width="12.125" style="2" customWidth="1"/>
    <col min="2566" max="2566" width="10.875" style="2"/>
    <col min="2567" max="2567" width="12.125" style="2" customWidth="1"/>
    <col min="2568" max="2568" width="10.875" style="2"/>
    <col min="2569" max="2569" width="12.125" style="2" customWidth="1"/>
    <col min="2570" max="2570" width="10.875" style="2"/>
    <col min="2571" max="2571" width="12.125" style="2" customWidth="1"/>
    <col min="2572" max="2816" width="10.875" style="2"/>
    <col min="2817" max="2817" width="13.375" style="2" customWidth="1"/>
    <col min="2818" max="2818" width="18.375" style="2" customWidth="1"/>
    <col min="2819" max="2819" width="12.125" style="2" customWidth="1"/>
    <col min="2820" max="2820" width="10.875" style="2"/>
    <col min="2821" max="2821" width="12.125" style="2" customWidth="1"/>
    <col min="2822" max="2822" width="10.875" style="2"/>
    <col min="2823" max="2823" width="12.125" style="2" customWidth="1"/>
    <col min="2824" max="2824" width="10.875" style="2"/>
    <col min="2825" max="2825" width="12.125" style="2" customWidth="1"/>
    <col min="2826" max="2826" width="10.875" style="2"/>
    <col min="2827" max="2827" width="12.125" style="2" customWidth="1"/>
    <col min="2828" max="3072" width="10.875" style="2"/>
    <col min="3073" max="3073" width="13.375" style="2" customWidth="1"/>
    <col min="3074" max="3074" width="18.375" style="2" customWidth="1"/>
    <col min="3075" max="3075" width="12.125" style="2" customWidth="1"/>
    <col min="3076" max="3076" width="10.875" style="2"/>
    <col min="3077" max="3077" width="12.125" style="2" customWidth="1"/>
    <col min="3078" max="3078" width="10.875" style="2"/>
    <col min="3079" max="3079" width="12.125" style="2" customWidth="1"/>
    <col min="3080" max="3080" width="10.875" style="2"/>
    <col min="3081" max="3081" width="12.125" style="2" customWidth="1"/>
    <col min="3082" max="3082" width="10.875" style="2"/>
    <col min="3083" max="3083" width="12.125" style="2" customWidth="1"/>
    <col min="3084" max="3328" width="10.875" style="2"/>
    <col min="3329" max="3329" width="13.375" style="2" customWidth="1"/>
    <col min="3330" max="3330" width="18.375" style="2" customWidth="1"/>
    <col min="3331" max="3331" width="12.125" style="2" customWidth="1"/>
    <col min="3332" max="3332" width="10.875" style="2"/>
    <col min="3333" max="3333" width="12.125" style="2" customWidth="1"/>
    <col min="3334" max="3334" width="10.875" style="2"/>
    <col min="3335" max="3335" width="12.125" style="2" customWidth="1"/>
    <col min="3336" max="3336" width="10.875" style="2"/>
    <col min="3337" max="3337" width="12.125" style="2" customWidth="1"/>
    <col min="3338" max="3338" width="10.875" style="2"/>
    <col min="3339" max="3339" width="12.125" style="2" customWidth="1"/>
    <col min="3340" max="3584" width="10.875" style="2"/>
    <col min="3585" max="3585" width="13.375" style="2" customWidth="1"/>
    <col min="3586" max="3586" width="18.375" style="2" customWidth="1"/>
    <col min="3587" max="3587" width="12.125" style="2" customWidth="1"/>
    <col min="3588" max="3588" width="10.875" style="2"/>
    <col min="3589" max="3589" width="12.125" style="2" customWidth="1"/>
    <col min="3590" max="3590" width="10.875" style="2"/>
    <col min="3591" max="3591" width="12.125" style="2" customWidth="1"/>
    <col min="3592" max="3592" width="10.875" style="2"/>
    <col min="3593" max="3593" width="12.125" style="2" customWidth="1"/>
    <col min="3594" max="3594" width="10.875" style="2"/>
    <col min="3595" max="3595" width="12.125" style="2" customWidth="1"/>
    <col min="3596" max="3840" width="10.875" style="2"/>
    <col min="3841" max="3841" width="13.375" style="2" customWidth="1"/>
    <col min="3842" max="3842" width="18.375" style="2" customWidth="1"/>
    <col min="3843" max="3843" width="12.125" style="2" customWidth="1"/>
    <col min="3844" max="3844" width="10.875" style="2"/>
    <col min="3845" max="3845" width="12.125" style="2" customWidth="1"/>
    <col min="3846" max="3846" width="10.875" style="2"/>
    <col min="3847" max="3847" width="12.125" style="2" customWidth="1"/>
    <col min="3848" max="3848" width="10.875" style="2"/>
    <col min="3849" max="3849" width="12.125" style="2" customWidth="1"/>
    <col min="3850" max="3850" width="10.875" style="2"/>
    <col min="3851" max="3851" width="12.125" style="2" customWidth="1"/>
    <col min="3852" max="4096" width="10.875" style="2"/>
    <col min="4097" max="4097" width="13.375" style="2" customWidth="1"/>
    <col min="4098" max="4098" width="18.375" style="2" customWidth="1"/>
    <col min="4099" max="4099" width="12.125" style="2" customWidth="1"/>
    <col min="4100" max="4100" width="10.875" style="2"/>
    <col min="4101" max="4101" width="12.125" style="2" customWidth="1"/>
    <col min="4102" max="4102" width="10.875" style="2"/>
    <col min="4103" max="4103" width="12.125" style="2" customWidth="1"/>
    <col min="4104" max="4104" width="10.875" style="2"/>
    <col min="4105" max="4105" width="12.125" style="2" customWidth="1"/>
    <col min="4106" max="4106" width="10.875" style="2"/>
    <col min="4107" max="4107" width="12.125" style="2" customWidth="1"/>
    <col min="4108" max="4352" width="10.875" style="2"/>
    <col min="4353" max="4353" width="13.375" style="2" customWidth="1"/>
    <col min="4354" max="4354" width="18.375" style="2" customWidth="1"/>
    <col min="4355" max="4355" width="12.125" style="2" customWidth="1"/>
    <col min="4356" max="4356" width="10.875" style="2"/>
    <col min="4357" max="4357" width="12.125" style="2" customWidth="1"/>
    <col min="4358" max="4358" width="10.875" style="2"/>
    <col min="4359" max="4359" width="12.125" style="2" customWidth="1"/>
    <col min="4360" max="4360" width="10.875" style="2"/>
    <col min="4361" max="4361" width="12.125" style="2" customWidth="1"/>
    <col min="4362" max="4362" width="10.875" style="2"/>
    <col min="4363" max="4363" width="12.125" style="2" customWidth="1"/>
    <col min="4364" max="4608" width="10.875" style="2"/>
    <col min="4609" max="4609" width="13.375" style="2" customWidth="1"/>
    <col min="4610" max="4610" width="18.375" style="2" customWidth="1"/>
    <col min="4611" max="4611" width="12.125" style="2" customWidth="1"/>
    <col min="4612" max="4612" width="10.875" style="2"/>
    <col min="4613" max="4613" width="12.125" style="2" customWidth="1"/>
    <col min="4614" max="4614" width="10.875" style="2"/>
    <col min="4615" max="4615" width="12.125" style="2" customWidth="1"/>
    <col min="4616" max="4616" width="10.875" style="2"/>
    <col min="4617" max="4617" width="12.125" style="2" customWidth="1"/>
    <col min="4618" max="4618" width="10.875" style="2"/>
    <col min="4619" max="4619" width="12.125" style="2" customWidth="1"/>
    <col min="4620" max="4864" width="10.875" style="2"/>
    <col min="4865" max="4865" width="13.375" style="2" customWidth="1"/>
    <col min="4866" max="4866" width="18.375" style="2" customWidth="1"/>
    <col min="4867" max="4867" width="12.125" style="2" customWidth="1"/>
    <col min="4868" max="4868" width="10.875" style="2"/>
    <col min="4869" max="4869" width="12.125" style="2" customWidth="1"/>
    <col min="4870" max="4870" width="10.875" style="2"/>
    <col min="4871" max="4871" width="12.125" style="2" customWidth="1"/>
    <col min="4872" max="4872" width="10.875" style="2"/>
    <col min="4873" max="4873" width="12.125" style="2" customWidth="1"/>
    <col min="4874" max="4874" width="10.875" style="2"/>
    <col min="4875" max="4875" width="12.125" style="2" customWidth="1"/>
    <col min="4876" max="5120" width="10.875" style="2"/>
    <col min="5121" max="5121" width="13.375" style="2" customWidth="1"/>
    <col min="5122" max="5122" width="18.375" style="2" customWidth="1"/>
    <col min="5123" max="5123" width="12.125" style="2" customWidth="1"/>
    <col min="5124" max="5124" width="10.875" style="2"/>
    <col min="5125" max="5125" width="12.125" style="2" customWidth="1"/>
    <col min="5126" max="5126" width="10.875" style="2"/>
    <col min="5127" max="5127" width="12.125" style="2" customWidth="1"/>
    <col min="5128" max="5128" width="10.875" style="2"/>
    <col min="5129" max="5129" width="12.125" style="2" customWidth="1"/>
    <col min="5130" max="5130" width="10.875" style="2"/>
    <col min="5131" max="5131" width="12.125" style="2" customWidth="1"/>
    <col min="5132" max="5376" width="10.875" style="2"/>
    <col min="5377" max="5377" width="13.375" style="2" customWidth="1"/>
    <col min="5378" max="5378" width="18.375" style="2" customWidth="1"/>
    <col min="5379" max="5379" width="12.125" style="2" customWidth="1"/>
    <col min="5380" max="5380" width="10.875" style="2"/>
    <col min="5381" max="5381" width="12.125" style="2" customWidth="1"/>
    <col min="5382" max="5382" width="10.875" style="2"/>
    <col min="5383" max="5383" width="12.125" style="2" customWidth="1"/>
    <col min="5384" max="5384" width="10.875" style="2"/>
    <col min="5385" max="5385" width="12.125" style="2" customWidth="1"/>
    <col min="5386" max="5386" width="10.875" style="2"/>
    <col min="5387" max="5387" width="12.125" style="2" customWidth="1"/>
    <col min="5388" max="5632" width="10.875" style="2"/>
    <col min="5633" max="5633" width="13.375" style="2" customWidth="1"/>
    <col min="5634" max="5634" width="18.375" style="2" customWidth="1"/>
    <col min="5635" max="5635" width="12.125" style="2" customWidth="1"/>
    <col min="5636" max="5636" width="10.875" style="2"/>
    <col min="5637" max="5637" width="12.125" style="2" customWidth="1"/>
    <col min="5638" max="5638" width="10.875" style="2"/>
    <col min="5639" max="5639" width="12.125" style="2" customWidth="1"/>
    <col min="5640" max="5640" width="10.875" style="2"/>
    <col min="5641" max="5641" width="12.125" style="2" customWidth="1"/>
    <col min="5642" max="5642" width="10.875" style="2"/>
    <col min="5643" max="5643" width="12.125" style="2" customWidth="1"/>
    <col min="5644" max="5888" width="10.875" style="2"/>
    <col min="5889" max="5889" width="13.375" style="2" customWidth="1"/>
    <col min="5890" max="5890" width="18.375" style="2" customWidth="1"/>
    <col min="5891" max="5891" width="12.125" style="2" customWidth="1"/>
    <col min="5892" max="5892" width="10.875" style="2"/>
    <col min="5893" max="5893" width="12.125" style="2" customWidth="1"/>
    <col min="5894" max="5894" width="10.875" style="2"/>
    <col min="5895" max="5895" width="12.125" style="2" customWidth="1"/>
    <col min="5896" max="5896" width="10.875" style="2"/>
    <col min="5897" max="5897" width="12.125" style="2" customWidth="1"/>
    <col min="5898" max="5898" width="10.875" style="2"/>
    <col min="5899" max="5899" width="12.125" style="2" customWidth="1"/>
    <col min="5900" max="6144" width="10.875" style="2"/>
    <col min="6145" max="6145" width="13.375" style="2" customWidth="1"/>
    <col min="6146" max="6146" width="18.375" style="2" customWidth="1"/>
    <col min="6147" max="6147" width="12.125" style="2" customWidth="1"/>
    <col min="6148" max="6148" width="10.875" style="2"/>
    <col min="6149" max="6149" width="12.125" style="2" customWidth="1"/>
    <col min="6150" max="6150" width="10.875" style="2"/>
    <col min="6151" max="6151" width="12.125" style="2" customWidth="1"/>
    <col min="6152" max="6152" width="10.875" style="2"/>
    <col min="6153" max="6153" width="12.125" style="2" customWidth="1"/>
    <col min="6154" max="6154" width="10.875" style="2"/>
    <col min="6155" max="6155" width="12.125" style="2" customWidth="1"/>
    <col min="6156" max="6400" width="10.875" style="2"/>
    <col min="6401" max="6401" width="13.375" style="2" customWidth="1"/>
    <col min="6402" max="6402" width="18.375" style="2" customWidth="1"/>
    <col min="6403" max="6403" width="12.125" style="2" customWidth="1"/>
    <col min="6404" max="6404" width="10.875" style="2"/>
    <col min="6405" max="6405" width="12.125" style="2" customWidth="1"/>
    <col min="6406" max="6406" width="10.875" style="2"/>
    <col min="6407" max="6407" width="12.125" style="2" customWidth="1"/>
    <col min="6408" max="6408" width="10.875" style="2"/>
    <col min="6409" max="6409" width="12.125" style="2" customWidth="1"/>
    <col min="6410" max="6410" width="10.875" style="2"/>
    <col min="6411" max="6411" width="12.125" style="2" customWidth="1"/>
    <col min="6412" max="6656" width="10.875" style="2"/>
    <col min="6657" max="6657" width="13.375" style="2" customWidth="1"/>
    <col min="6658" max="6658" width="18.375" style="2" customWidth="1"/>
    <col min="6659" max="6659" width="12.125" style="2" customWidth="1"/>
    <col min="6660" max="6660" width="10.875" style="2"/>
    <col min="6661" max="6661" width="12.125" style="2" customWidth="1"/>
    <col min="6662" max="6662" width="10.875" style="2"/>
    <col min="6663" max="6663" width="12.125" style="2" customWidth="1"/>
    <col min="6664" max="6664" width="10.875" style="2"/>
    <col min="6665" max="6665" width="12.125" style="2" customWidth="1"/>
    <col min="6666" max="6666" width="10.875" style="2"/>
    <col min="6667" max="6667" width="12.125" style="2" customWidth="1"/>
    <col min="6668" max="6912" width="10.875" style="2"/>
    <col min="6913" max="6913" width="13.375" style="2" customWidth="1"/>
    <col min="6914" max="6914" width="18.375" style="2" customWidth="1"/>
    <col min="6915" max="6915" width="12.125" style="2" customWidth="1"/>
    <col min="6916" max="6916" width="10.875" style="2"/>
    <col min="6917" max="6917" width="12.125" style="2" customWidth="1"/>
    <col min="6918" max="6918" width="10.875" style="2"/>
    <col min="6919" max="6919" width="12.125" style="2" customWidth="1"/>
    <col min="6920" max="6920" width="10.875" style="2"/>
    <col min="6921" max="6921" width="12.125" style="2" customWidth="1"/>
    <col min="6922" max="6922" width="10.875" style="2"/>
    <col min="6923" max="6923" width="12.125" style="2" customWidth="1"/>
    <col min="6924" max="7168" width="10.875" style="2"/>
    <col min="7169" max="7169" width="13.375" style="2" customWidth="1"/>
    <col min="7170" max="7170" width="18.375" style="2" customWidth="1"/>
    <col min="7171" max="7171" width="12.125" style="2" customWidth="1"/>
    <col min="7172" max="7172" width="10.875" style="2"/>
    <col min="7173" max="7173" width="12.125" style="2" customWidth="1"/>
    <col min="7174" max="7174" width="10.875" style="2"/>
    <col min="7175" max="7175" width="12.125" style="2" customWidth="1"/>
    <col min="7176" max="7176" width="10.875" style="2"/>
    <col min="7177" max="7177" width="12.125" style="2" customWidth="1"/>
    <col min="7178" max="7178" width="10.875" style="2"/>
    <col min="7179" max="7179" width="12.125" style="2" customWidth="1"/>
    <col min="7180" max="7424" width="10.875" style="2"/>
    <col min="7425" max="7425" width="13.375" style="2" customWidth="1"/>
    <col min="7426" max="7426" width="18.375" style="2" customWidth="1"/>
    <col min="7427" max="7427" width="12.125" style="2" customWidth="1"/>
    <col min="7428" max="7428" width="10.875" style="2"/>
    <col min="7429" max="7429" width="12.125" style="2" customWidth="1"/>
    <col min="7430" max="7430" width="10.875" style="2"/>
    <col min="7431" max="7431" width="12.125" style="2" customWidth="1"/>
    <col min="7432" max="7432" width="10.875" style="2"/>
    <col min="7433" max="7433" width="12.125" style="2" customWidth="1"/>
    <col min="7434" max="7434" width="10.875" style="2"/>
    <col min="7435" max="7435" width="12.125" style="2" customWidth="1"/>
    <col min="7436" max="7680" width="10.875" style="2"/>
    <col min="7681" max="7681" width="13.375" style="2" customWidth="1"/>
    <col min="7682" max="7682" width="18.375" style="2" customWidth="1"/>
    <col min="7683" max="7683" width="12.125" style="2" customWidth="1"/>
    <col min="7684" max="7684" width="10.875" style="2"/>
    <col min="7685" max="7685" width="12.125" style="2" customWidth="1"/>
    <col min="7686" max="7686" width="10.875" style="2"/>
    <col min="7687" max="7687" width="12.125" style="2" customWidth="1"/>
    <col min="7688" max="7688" width="10.875" style="2"/>
    <col min="7689" max="7689" width="12.125" style="2" customWidth="1"/>
    <col min="7690" max="7690" width="10.875" style="2"/>
    <col min="7691" max="7691" width="12.125" style="2" customWidth="1"/>
    <col min="7692" max="7936" width="10.875" style="2"/>
    <col min="7937" max="7937" width="13.375" style="2" customWidth="1"/>
    <col min="7938" max="7938" width="18.375" style="2" customWidth="1"/>
    <col min="7939" max="7939" width="12.125" style="2" customWidth="1"/>
    <col min="7940" max="7940" width="10.875" style="2"/>
    <col min="7941" max="7941" width="12.125" style="2" customWidth="1"/>
    <col min="7942" max="7942" width="10.875" style="2"/>
    <col min="7943" max="7943" width="12.125" style="2" customWidth="1"/>
    <col min="7944" max="7944" width="10.875" style="2"/>
    <col min="7945" max="7945" width="12.125" style="2" customWidth="1"/>
    <col min="7946" max="7946" width="10.875" style="2"/>
    <col min="7947" max="7947" width="12.125" style="2" customWidth="1"/>
    <col min="7948" max="8192" width="10.875" style="2"/>
    <col min="8193" max="8193" width="13.375" style="2" customWidth="1"/>
    <col min="8194" max="8194" width="18.375" style="2" customWidth="1"/>
    <col min="8195" max="8195" width="12.125" style="2" customWidth="1"/>
    <col min="8196" max="8196" width="10.875" style="2"/>
    <col min="8197" max="8197" width="12.125" style="2" customWidth="1"/>
    <col min="8198" max="8198" width="10.875" style="2"/>
    <col min="8199" max="8199" width="12.125" style="2" customWidth="1"/>
    <col min="8200" max="8200" width="10.875" style="2"/>
    <col min="8201" max="8201" width="12.125" style="2" customWidth="1"/>
    <col min="8202" max="8202" width="10.875" style="2"/>
    <col min="8203" max="8203" width="12.125" style="2" customWidth="1"/>
    <col min="8204" max="8448" width="10.875" style="2"/>
    <col min="8449" max="8449" width="13.375" style="2" customWidth="1"/>
    <col min="8450" max="8450" width="18.375" style="2" customWidth="1"/>
    <col min="8451" max="8451" width="12.125" style="2" customWidth="1"/>
    <col min="8452" max="8452" width="10.875" style="2"/>
    <col min="8453" max="8453" width="12.125" style="2" customWidth="1"/>
    <col min="8454" max="8454" width="10.875" style="2"/>
    <col min="8455" max="8455" width="12.125" style="2" customWidth="1"/>
    <col min="8456" max="8456" width="10.875" style="2"/>
    <col min="8457" max="8457" width="12.125" style="2" customWidth="1"/>
    <col min="8458" max="8458" width="10.875" style="2"/>
    <col min="8459" max="8459" width="12.125" style="2" customWidth="1"/>
    <col min="8460" max="8704" width="10.875" style="2"/>
    <col min="8705" max="8705" width="13.375" style="2" customWidth="1"/>
    <col min="8706" max="8706" width="18.375" style="2" customWidth="1"/>
    <col min="8707" max="8707" width="12.125" style="2" customWidth="1"/>
    <col min="8708" max="8708" width="10.875" style="2"/>
    <col min="8709" max="8709" width="12.125" style="2" customWidth="1"/>
    <col min="8710" max="8710" width="10.875" style="2"/>
    <col min="8711" max="8711" width="12.125" style="2" customWidth="1"/>
    <col min="8712" max="8712" width="10.875" style="2"/>
    <col min="8713" max="8713" width="12.125" style="2" customWidth="1"/>
    <col min="8714" max="8714" width="10.875" style="2"/>
    <col min="8715" max="8715" width="12.125" style="2" customWidth="1"/>
    <col min="8716" max="8960" width="10.875" style="2"/>
    <col min="8961" max="8961" width="13.375" style="2" customWidth="1"/>
    <col min="8962" max="8962" width="18.375" style="2" customWidth="1"/>
    <col min="8963" max="8963" width="12.125" style="2" customWidth="1"/>
    <col min="8964" max="8964" width="10.875" style="2"/>
    <col min="8965" max="8965" width="12.125" style="2" customWidth="1"/>
    <col min="8966" max="8966" width="10.875" style="2"/>
    <col min="8967" max="8967" width="12.125" style="2" customWidth="1"/>
    <col min="8968" max="8968" width="10.875" style="2"/>
    <col min="8969" max="8969" width="12.125" style="2" customWidth="1"/>
    <col min="8970" max="8970" width="10.875" style="2"/>
    <col min="8971" max="8971" width="12.125" style="2" customWidth="1"/>
    <col min="8972" max="9216" width="10.875" style="2"/>
    <col min="9217" max="9217" width="13.375" style="2" customWidth="1"/>
    <col min="9218" max="9218" width="18.375" style="2" customWidth="1"/>
    <col min="9219" max="9219" width="12.125" style="2" customWidth="1"/>
    <col min="9220" max="9220" width="10.875" style="2"/>
    <col min="9221" max="9221" width="12.125" style="2" customWidth="1"/>
    <col min="9222" max="9222" width="10.875" style="2"/>
    <col min="9223" max="9223" width="12.125" style="2" customWidth="1"/>
    <col min="9224" max="9224" width="10.875" style="2"/>
    <col min="9225" max="9225" width="12.125" style="2" customWidth="1"/>
    <col min="9226" max="9226" width="10.875" style="2"/>
    <col min="9227" max="9227" width="12.125" style="2" customWidth="1"/>
    <col min="9228" max="9472" width="10.875" style="2"/>
    <col min="9473" max="9473" width="13.375" style="2" customWidth="1"/>
    <col min="9474" max="9474" width="18.375" style="2" customWidth="1"/>
    <col min="9475" max="9475" width="12.125" style="2" customWidth="1"/>
    <col min="9476" max="9476" width="10.875" style="2"/>
    <col min="9477" max="9477" width="12.125" style="2" customWidth="1"/>
    <col min="9478" max="9478" width="10.875" style="2"/>
    <col min="9479" max="9479" width="12.125" style="2" customWidth="1"/>
    <col min="9480" max="9480" width="10.875" style="2"/>
    <col min="9481" max="9481" width="12.125" style="2" customWidth="1"/>
    <col min="9482" max="9482" width="10.875" style="2"/>
    <col min="9483" max="9483" width="12.125" style="2" customWidth="1"/>
    <col min="9484" max="9728" width="10.875" style="2"/>
    <col min="9729" max="9729" width="13.375" style="2" customWidth="1"/>
    <col min="9730" max="9730" width="18.375" style="2" customWidth="1"/>
    <col min="9731" max="9731" width="12.125" style="2" customWidth="1"/>
    <col min="9732" max="9732" width="10.875" style="2"/>
    <col min="9733" max="9733" width="12.125" style="2" customWidth="1"/>
    <col min="9734" max="9734" width="10.875" style="2"/>
    <col min="9735" max="9735" width="12.125" style="2" customWidth="1"/>
    <col min="9736" max="9736" width="10.875" style="2"/>
    <col min="9737" max="9737" width="12.125" style="2" customWidth="1"/>
    <col min="9738" max="9738" width="10.875" style="2"/>
    <col min="9739" max="9739" width="12.125" style="2" customWidth="1"/>
    <col min="9740" max="9984" width="10.875" style="2"/>
    <col min="9985" max="9985" width="13.375" style="2" customWidth="1"/>
    <col min="9986" max="9986" width="18.375" style="2" customWidth="1"/>
    <col min="9987" max="9987" width="12.125" style="2" customWidth="1"/>
    <col min="9988" max="9988" width="10.875" style="2"/>
    <col min="9989" max="9989" width="12.125" style="2" customWidth="1"/>
    <col min="9990" max="9990" width="10.875" style="2"/>
    <col min="9991" max="9991" width="12.125" style="2" customWidth="1"/>
    <col min="9992" max="9992" width="10.875" style="2"/>
    <col min="9993" max="9993" width="12.125" style="2" customWidth="1"/>
    <col min="9994" max="9994" width="10.875" style="2"/>
    <col min="9995" max="9995" width="12.125" style="2" customWidth="1"/>
    <col min="9996" max="10240" width="10.875" style="2"/>
    <col min="10241" max="10241" width="13.375" style="2" customWidth="1"/>
    <col min="10242" max="10242" width="18.375" style="2" customWidth="1"/>
    <col min="10243" max="10243" width="12.125" style="2" customWidth="1"/>
    <col min="10244" max="10244" width="10.875" style="2"/>
    <col min="10245" max="10245" width="12.125" style="2" customWidth="1"/>
    <col min="10246" max="10246" width="10.875" style="2"/>
    <col min="10247" max="10247" width="12.125" style="2" customWidth="1"/>
    <col min="10248" max="10248" width="10.875" style="2"/>
    <col min="10249" max="10249" width="12.125" style="2" customWidth="1"/>
    <col min="10250" max="10250" width="10.875" style="2"/>
    <col min="10251" max="10251" width="12.125" style="2" customWidth="1"/>
    <col min="10252" max="10496" width="10.875" style="2"/>
    <col min="10497" max="10497" width="13.375" style="2" customWidth="1"/>
    <col min="10498" max="10498" width="18.375" style="2" customWidth="1"/>
    <col min="10499" max="10499" width="12.125" style="2" customWidth="1"/>
    <col min="10500" max="10500" width="10.875" style="2"/>
    <col min="10501" max="10501" width="12.125" style="2" customWidth="1"/>
    <col min="10502" max="10502" width="10.875" style="2"/>
    <col min="10503" max="10503" width="12.125" style="2" customWidth="1"/>
    <col min="10504" max="10504" width="10.875" style="2"/>
    <col min="10505" max="10505" width="12.125" style="2" customWidth="1"/>
    <col min="10506" max="10506" width="10.875" style="2"/>
    <col min="10507" max="10507" width="12.125" style="2" customWidth="1"/>
    <col min="10508" max="10752" width="10.875" style="2"/>
    <col min="10753" max="10753" width="13.375" style="2" customWidth="1"/>
    <col min="10754" max="10754" width="18.375" style="2" customWidth="1"/>
    <col min="10755" max="10755" width="12.125" style="2" customWidth="1"/>
    <col min="10756" max="10756" width="10.875" style="2"/>
    <col min="10757" max="10757" width="12.125" style="2" customWidth="1"/>
    <col min="10758" max="10758" width="10.875" style="2"/>
    <col min="10759" max="10759" width="12.125" style="2" customWidth="1"/>
    <col min="10760" max="10760" width="10.875" style="2"/>
    <col min="10761" max="10761" width="12.125" style="2" customWidth="1"/>
    <col min="10762" max="10762" width="10.875" style="2"/>
    <col min="10763" max="10763" width="12.125" style="2" customWidth="1"/>
    <col min="10764" max="11008" width="10.875" style="2"/>
    <col min="11009" max="11009" width="13.375" style="2" customWidth="1"/>
    <col min="11010" max="11010" width="18.375" style="2" customWidth="1"/>
    <col min="11011" max="11011" width="12.125" style="2" customWidth="1"/>
    <col min="11012" max="11012" width="10.875" style="2"/>
    <col min="11013" max="11013" width="12.125" style="2" customWidth="1"/>
    <col min="11014" max="11014" width="10.875" style="2"/>
    <col min="11015" max="11015" width="12.125" style="2" customWidth="1"/>
    <col min="11016" max="11016" width="10.875" style="2"/>
    <col min="11017" max="11017" width="12.125" style="2" customWidth="1"/>
    <col min="11018" max="11018" width="10.875" style="2"/>
    <col min="11019" max="11019" width="12.125" style="2" customWidth="1"/>
    <col min="11020" max="11264" width="10.875" style="2"/>
    <col min="11265" max="11265" width="13.375" style="2" customWidth="1"/>
    <col min="11266" max="11266" width="18.375" style="2" customWidth="1"/>
    <col min="11267" max="11267" width="12.125" style="2" customWidth="1"/>
    <col min="11268" max="11268" width="10.875" style="2"/>
    <col min="11269" max="11269" width="12.125" style="2" customWidth="1"/>
    <col min="11270" max="11270" width="10.875" style="2"/>
    <col min="11271" max="11271" width="12.125" style="2" customWidth="1"/>
    <col min="11272" max="11272" width="10.875" style="2"/>
    <col min="11273" max="11273" width="12.125" style="2" customWidth="1"/>
    <col min="11274" max="11274" width="10.875" style="2"/>
    <col min="11275" max="11275" width="12.125" style="2" customWidth="1"/>
    <col min="11276" max="11520" width="10.875" style="2"/>
    <col min="11521" max="11521" width="13.375" style="2" customWidth="1"/>
    <col min="11522" max="11522" width="18.375" style="2" customWidth="1"/>
    <col min="11523" max="11523" width="12.125" style="2" customWidth="1"/>
    <col min="11524" max="11524" width="10.875" style="2"/>
    <col min="11525" max="11525" width="12.125" style="2" customWidth="1"/>
    <col min="11526" max="11526" width="10.875" style="2"/>
    <col min="11527" max="11527" width="12.125" style="2" customWidth="1"/>
    <col min="11528" max="11528" width="10.875" style="2"/>
    <col min="11529" max="11529" width="12.125" style="2" customWidth="1"/>
    <col min="11530" max="11530" width="10.875" style="2"/>
    <col min="11531" max="11531" width="12.125" style="2" customWidth="1"/>
    <col min="11532" max="11776" width="10.875" style="2"/>
    <col min="11777" max="11777" width="13.375" style="2" customWidth="1"/>
    <col min="11778" max="11778" width="18.375" style="2" customWidth="1"/>
    <col min="11779" max="11779" width="12.125" style="2" customWidth="1"/>
    <col min="11780" max="11780" width="10.875" style="2"/>
    <col min="11781" max="11781" width="12.125" style="2" customWidth="1"/>
    <col min="11782" max="11782" width="10.875" style="2"/>
    <col min="11783" max="11783" width="12.125" style="2" customWidth="1"/>
    <col min="11784" max="11784" width="10.875" style="2"/>
    <col min="11785" max="11785" width="12.125" style="2" customWidth="1"/>
    <col min="11786" max="11786" width="10.875" style="2"/>
    <col min="11787" max="11787" width="12.125" style="2" customWidth="1"/>
    <col min="11788" max="12032" width="10.875" style="2"/>
    <col min="12033" max="12033" width="13.375" style="2" customWidth="1"/>
    <col min="12034" max="12034" width="18.375" style="2" customWidth="1"/>
    <col min="12035" max="12035" width="12.125" style="2" customWidth="1"/>
    <col min="12036" max="12036" width="10.875" style="2"/>
    <col min="12037" max="12037" width="12.125" style="2" customWidth="1"/>
    <col min="12038" max="12038" width="10.875" style="2"/>
    <col min="12039" max="12039" width="12.125" style="2" customWidth="1"/>
    <col min="12040" max="12040" width="10.875" style="2"/>
    <col min="12041" max="12041" width="12.125" style="2" customWidth="1"/>
    <col min="12042" max="12042" width="10.875" style="2"/>
    <col min="12043" max="12043" width="12.125" style="2" customWidth="1"/>
    <col min="12044" max="12288" width="10.875" style="2"/>
    <col min="12289" max="12289" width="13.375" style="2" customWidth="1"/>
    <col min="12290" max="12290" width="18.375" style="2" customWidth="1"/>
    <col min="12291" max="12291" width="12.125" style="2" customWidth="1"/>
    <col min="12292" max="12292" width="10.875" style="2"/>
    <col min="12293" max="12293" width="12.125" style="2" customWidth="1"/>
    <col min="12294" max="12294" width="10.875" style="2"/>
    <col min="12295" max="12295" width="12.125" style="2" customWidth="1"/>
    <col min="12296" max="12296" width="10.875" style="2"/>
    <col min="12297" max="12297" width="12.125" style="2" customWidth="1"/>
    <col min="12298" max="12298" width="10.875" style="2"/>
    <col min="12299" max="12299" width="12.125" style="2" customWidth="1"/>
    <col min="12300" max="12544" width="10.875" style="2"/>
    <col min="12545" max="12545" width="13.375" style="2" customWidth="1"/>
    <col min="12546" max="12546" width="18.375" style="2" customWidth="1"/>
    <col min="12547" max="12547" width="12.125" style="2" customWidth="1"/>
    <col min="12548" max="12548" width="10.875" style="2"/>
    <col min="12549" max="12549" width="12.125" style="2" customWidth="1"/>
    <col min="12550" max="12550" width="10.875" style="2"/>
    <col min="12551" max="12551" width="12.125" style="2" customWidth="1"/>
    <col min="12552" max="12552" width="10.875" style="2"/>
    <col min="12553" max="12553" width="12.125" style="2" customWidth="1"/>
    <col min="12554" max="12554" width="10.875" style="2"/>
    <col min="12555" max="12555" width="12.125" style="2" customWidth="1"/>
    <col min="12556" max="12800" width="10.875" style="2"/>
    <col min="12801" max="12801" width="13.375" style="2" customWidth="1"/>
    <col min="12802" max="12802" width="18.375" style="2" customWidth="1"/>
    <col min="12803" max="12803" width="12.125" style="2" customWidth="1"/>
    <col min="12804" max="12804" width="10.875" style="2"/>
    <col min="12805" max="12805" width="12.125" style="2" customWidth="1"/>
    <col min="12806" max="12806" width="10.875" style="2"/>
    <col min="12807" max="12807" width="12.125" style="2" customWidth="1"/>
    <col min="12808" max="12808" width="10.875" style="2"/>
    <col min="12809" max="12809" width="12.125" style="2" customWidth="1"/>
    <col min="12810" max="12810" width="10.875" style="2"/>
    <col min="12811" max="12811" width="12.125" style="2" customWidth="1"/>
    <col min="12812" max="13056" width="10.875" style="2"/>
    <col min="13057" max="13057" width="13.375" style="2" customWidth="1"/>
    <col min="13058" max="13058" width="18.375" style="2" customWidth="1"/>
    <col min="13059" max="13059" width="12.125" style="2" customWidth="1"/>
    <col min="13060" max="13060" width="10.875" style="2"/>
    <col min="13061" max="13061" width="12.125" style="2" customWidth="1"/>
    <col min="13062" max="13062" width="10.875" style="2"/>
    <col min="13063" max="13063" width="12.125" style="2" customWidth="1"/>
    <col min="13064" max="13064" width="10.875" style="2"/>
    <col min="13065" max="13065" width="12.125" style="2" customWidth="1"/>
    <col min="13066" max="13066" width="10.875" style="2"/>
    <col min="13067" max="13067" width="12.125" style="2" customWidth="1"/>
    <col min="13068" max="13312" width="10.875" style="2"/>
    <col min="13313" max="13313" width="13.375" style="2" customWidth="1"/>
    <col min="13314" max="13314" width="18.375" style="2" customWidth="1"/>
    <col min="13315" max="13315" width="12.125" style="2" customWidth="1"/>
    <col min="13316" max="13316" width="10.875" style="2"/>
    <col min="13317" max="13317" width="12.125" style="2" customWidth="1"/>
    <col min="13318" max="13318" width="10.875" style="2"/>
    <col min="13319" max="13319" width="12.125" style="2" customWidth="1"/>
    <col min="13320" max="13320" width="10.875" style="2"/>
    <col min="13321" max="13321" width="12.125" style="2" customWidth="1"/>
    <col min="13322" max="13322" width="10.875" style="2"/>
    <col min="13323" max="13323" width="12.125" style="2" customWidth="1"/>
    <col min="13324" max="13568" width="10.875" style="2"/>
    <col min="13569" max="13569" width="13.375" style="2" customWidth="1"/>
    <col min="13570" max="13570" width="18.375" style="2" customWidth="1"/>
    <col min="13571" max="13571" width="12.125" style="2" customWidth="1"/>
    <col min="13572" max="13572" width="10.875" style="2"/>
    <col min="13573" max="13573" width="12.125" style="2" customWidth="1"/>
    <col min="13574" max="13574" width="10.875" style="2"/>
    <col min="13575" max="13575" width="12.125" style="2" customWidth="1"/>
    <col min="13576" max="13576" width="10.875" style="2"/>
    <col min="13577" max="13577" width="12.125" style="2" customWidth="1"/>
    <col min="13578" max="13578" width="10.875" style="2"/>
    <col min="13579" max="13579" width="12.125" style="2" customWidth="1"/>
    <col min="13580" max="13824" width="10.875" style="2"/>
    <col min="13825" max="13825" width="13.375" style="2" customWidth="1"/>
    <col min="13826" max="13826" width="18.375" style="2" customWidth="1"/>
    <col min="13827" max="13827" width="12.125" style="2" customWidth="1"/>
    <col min="13828" max="13828" width="10.875" style="2"/>
    <col min="13829" max="13829" width="12.125" style="2" customWidth="1"/>
    <col min="13830" max="13830" width="10.875" style="2"/>
    <col min="13831" max="13831" width="12.125" style="2" customWidth="1"/>
    <col min="13832" max="13832" width="10.875" style="2"/>
    <col min="13833" max="13833" width="12.125" style="2" customWidth="1"/>
    <col min="13834" max="13834" width="10.875" style="2"/>
    <col min="13835" max="13835" width="12.125" style="2" customWidth="1"/>
    <col min="13836" max="14080" width="10.875" style="2"/>
    <col min="14081" max="14081" width="13.375" style="2" customWidth="1"/>
    <col min="14082" max="14082" width="18.375" style="2" customWidth="1"/>
    <col min="14083" max="14083" width="12.125" style="2" customWidth="1"/>
    <col min="14084" max="14084" width="10.875" style="2"/>
    <col min="14085" max="14085" width="12.125" style="2" customWidth="1"/>
    <col min="14086" max="14086" width="10.875" style="2"/>
    <col min="14087" max="14087" width="12.125" style="2" customWidth="1"/>
    <col min="14088" max="14088" width="10.875" style="2"/>
    <col min="14089" max="14089" width="12.125" style="2" customWidth="1"/>
    <col min="14090" max="14090" width="10.875" style="2"/>
    <col min="14091" max="14091" width="12.125" style="2" customWidth="1"/>
    <col min="14092" max="14336" width="10.875" style="2"/>
    <col min="14337" max="14337" width="13.375" style="2" customWidth="1"/>
    <col min="14338" max="14338" width="18.375" style="2" customWidth="1"/>
    <col min="14339" max="14339" width="12.125" style="2" customWidth="1"/>
    <col min="14340" max="14340" width="10.875" style="2"/>
    <col min="14341" max="14341" width="12.125" style="2" customWidth="1"/>
    <col min="14342" max="14342" width="10.875" style="2"/>
    <col min="14343" max="14343" width="12.125" style="2" customWidth="1"/>
    <col min="14344" max="14344" width="10.875" style="2"/>
    <col min="14345" max="14345" width="12.125" style="2" customWidth="1"/>
    <col min="14346" max="14346" width="10.875" style="2"/>
    <col min="14347" max="14347" width="12.125" style="2" customWidth="1"/>
    <col min="14348" max="14592" width="10.875" style="2"/>
    <col min="14593" max="14593" width="13.375" style="2" customWidth="1"/>
    <col min="14594" max="14594" width="18.375" style="2" customWidth="1"/>
    <col min="14595" max="14595" width="12.125" style="2" customWidth="1"/>
    <col min="14596" max="14596" width="10.875" style="2"/>
    <col min="14597" max="14597" width="12.125" style="2" customWidth="1"/>
    <col min="14598" max="14598" width="10.875" style="2"/>
    <col min="14599" max="14599" width="12.125" style="2" customWidth="1"/>
    <col min="14600" max="14600" width="10.875" style="2"/>
    <col min="14601" max="14601" width="12.125" style="2" customWidth="1"/>
    <col min="14602" max="14602" width="10.875" style="2"/>
    <col min="14603" max="14603" width="12.125" style="2" customWidth="1"/>
    <col min="14604" max="14848" width="10.875" style="2"/>
    <col min="14849" max="14849" width="13.375" style="2" customWidth="1"/>
    <col min="14850" max="14850" width="18.375" style="2" customWidth="1"/>
    <col min="14851" max="14851" width="12.125" style="2" customWidth="1"/>
    <col min="14852" max="14852" width="10.875" style="2"/>
    <col min="14853" max="14853" width="12.125" style="2" customWidth="1"/>
    <col min="14854" max="14854" width="10.875" style="2"/>
    <col min="14855" max="14855" width="12.125" style="2" customWidth="1"/>
    <col min="14856" max="14856" width="10.875" style="2"/>
    <col min="14857" max="14857" width="12.125" style="2" customWidth="1"/>
    <col min="14858" max="14858" width="10.875" style="2"/>
    <col min="14859" max="14859" width="12.125" style="2" customWidth="1"/>
    <col min="14860" max="15104" width="10.875" style="2"/>
    <col min="15105" max="15105" width="13.375" style="2" customWidth="1"/>
    <col min="15106" max="15106" width="18.375" style="2" customWidth="1"/>
    <col min="15107" max="15107" width="12.125" style="2" customWidth="1"/>
    <col min="15108" max="15108" width="10.875" style="2"/>
    <col min="15109" max="15109" width="12.125" style="2" customWidth="1"/>
    <col min="15110" max="15110" width="10.875" style="2"/>
    <col min="15111" max="15111" width="12.125" style="2" customWidth="1"/>
    <col min="15112" max="15112" width="10.875" style="2"/>
    <col min="15113" max="15113" width="12.125" style="2" customWidth="1"/>
    <col min="15114" max="15114" width="10.875" style="2"/>
    <col min="15115" max="15115" width="12.125" style="2" customWidth="1"/>
    <col min="15116" max="15360" width="10.875" style="2"/>
    <col min="15361" max="15361" width="13.375" style="2" customWidth="1"/>
    <col min="15362" max="15362" width="18.375" style="2" customWidth="1"/>
    <col min="15363" max="15363" width="12.125" style="2" customWidth="1"/>
    <col min="15364" max="15364" width="10.875" style="2"/>
    <col min="15365" max="15365" width="12.125" style="2" customWidth="1"/>
    <col min="15366" max="15366" width="10.875" style="2"/>
    <col min="15367" max="15367" width="12.125" style="2" customWidth="1"/>
    <col min="15368" max="15368" width="10.875" style="2"/>
    <col min="15369" max="15369" width="12.125" style="2" customWidth="1"/>
    <col min="15370" max="15370" width="10.875" style="2"/>
    <col min="15371" max="15371" width="12.125" style="2" customWidth="1"/>
    <col min="15372" max="15616" width="10.875" style="2"/>
    <col min="15617" max="15617" width="13.375" style="2" customWidth="1"/>
    <col min="15618" max="15618" width="18.375" style="2" customWidth="1"/>
    <col min="15619" max="15619" width="12.125" style="2" customWidth="1"/>
    <col min="15620" max="15620" width="10.875" style="2"/>
    <col min="15621" max="15621" width="12.125" style="2" customWidth="1"/>
    <col min="15622" max="15622" width="10.875" style="2"/>
    <col min="15623" max="15623" width="12.125" style="2" customWidth="1"/>
    <col min="15624" max="15624" width="10.875" style="2"/>
    <col min="15625" max="15625" width="12.125" style="2" customWidth="1"/>
    <col min="15626" max="15626" width="10.875" style="2"/>
    <col min="15627" max="15627" width="12.125" style="2" customWidth="1"/>
    <col min="15628" max="15872" width="10.875" style="2"/>
    <col min="15873" max="15873" width="13.375" style="2" customWidth="1"/>
    <col min="15874" max="15874" width="18.375" style="2" customWidth="1"/>
    <col min="15875" max="15875" width="12.125" style="2" customWidth="1"/>
    <col min="15876" max="15876" width="10.875" style="2"/>
    <col min="15877" max="15877" width="12.125" style="2" customWidth="1"/>
    <col min="15878" max="15878" width="10.875" style="2"/>
    <col min="15879" max="15879" width="12.125" style="2" customWidth="1"/>
    <col min="15880" max="15880" width="10.875" style="2"/>
    <col min="15881" max="15881" width="12.125" style="2" customWidth="1"/>
    <col min="15882" max="15882" width="10.875" style="2"/>
    <col min="15883" max="15883" width="12.125" style="2" customWidth="1"/>
    <col min="15884" max="16128" width="10.875" style="2"/>
    <col min="16129" max="16129" width="13.375" style="2" customWidth="1"/>
    <col min="16130" max="16130" width="18.375" style="2" customWidth="1"/>
    <col min="16131" max="16131" width="12.125" style="2" customWidth="1"/>
    <col min="16132" max="16132" width="10.875" style="2"/>
    <col min="16133" max="16133" width="12.125" style="2" customWidth="1"/>
    <col min="16134" max="16134" width="10.875" style="2"/>
    <col min="16135" max="16135" width="12.125" style="2" customWidth="1"/>
    <col min="16136" max="16136" width="10.875" style="2"/>
    <col min="16137" max="16137" width="12.125" style="2" customWidth="1"/>
    <col min="16138" max="16138" width="10.875" style="2"/>
    <col min="16139" max="16139" width="12.125" style="2" customWidth="1"/>
    <col min="16140" max="16384" width="10.875" style="2"/>
  </cols>
  <sheetData>
    <row r="1" spans="1:13" x14ac:dyDescent="0.2">
      <c r="A1" s="1"/>
    </row>
    <row r="6" spans="1:13" x14ac:dyDescent="0.2">
      <c r="E6" s="3" t="s">
        <v>56</v>
      </c>
    </row>
    <row r="7" spans="1:13" ht="18" thickBot="1" x14ac:dyDescent="0.25">
      <c r="B7" s="5"/>
      <c r="C7" s="5"/>
      <c r="D7" s="5"/>
      <c r="E7" s="5"/>
      <c r="F7" s="5"/>
      <c r="G7" s="5"/>
      <c r="H7" s="5"/>
      <c r="I7" s="30" t="s">
        <v>57</v>
      </c>
      <c r="J7" s="5"/>
      <c r="K7" s="5"/>
      <c r="L7" s="5"/>
    </row>
    <row r="8" spans="1:13" x14ac:dyDescent="0.2">
      <c r="C8" s="6"/>
      <c r="D8" s="7"/>
      <c r="E8" s="7"/>
      <c r="F8" s="6"/>
      <c r="G8" s="6"/>
      <c r="H8" s="6"/>
      <c r="I8" s="6"/>
      <c r="K8" s="22" t="s">
        <v>58</v>
      </c>
      <c r="L8" s="7"/>
    </row>
    <row r="9" spans="1:13" x14ac:dyDescent="0.2">
      <c r="C9" s="8" t="s">
        <v>59</v>
      </c>
      <c r="D9" s="6"/>
      <c r="E9" s="6"/>
      <c r="F9" s="8" t="s">
        <v>60</v>
      </c>
      <c r="G9" s="8" t="s">
        <v>61</v>
      </c>
      <c r="H9" s="8" t="s">
        <v>3</v>
      </c>
      <c r="I9" s="8" t="s">
        <v>58</v>
      </c>
      <c r="K9" s="6"/>
      <c r="M9" s="4"/>
    </row>
    <row r="10" spans="1:13" x14ac:dyDescent="0.2">
      <c r="C10" s="8" t="s">
        <v>62</v>
      </c>
      <c r="D10" s="8" t="s">
        <v>63</v>
      </c>
      <c r="E10" s="8" t="s">
        <v>64</v>
      </c>
      <c r="F10" s="8" t="s">
        <v>65</v>
      </c>
      <c r="G10" s="8" t="s">
        <v>66</v>
      </c>
      <c r="H10" s="8" t="s">
        <v>67</v>
      </c>
      <c r="I10" s="10" t="s">
        <v>68</v>
      </c>
      <c r="J10" s="7"/>
      <c r="K10" s="10" t="s">
        <v>69</v>
      </c>
      <c r="L10" s="7"/>
      <c r="M10" s="4"/>
    </row>
    <row r="11" spans="1:13" x14ac:dyDescent="0.2">
      <c r="B11" s="7"/>
      <c r="C11" s="11"/>
      <c r="D11" s="11"/>
      <c r="E11" s="10" t="s">
        <v>70</v>
      </c>
      <c r="F11" s="11"/>
      <c r="G11" s="11"/>
      <c r="H11" s="11"/>
      <c r="I11" s="10" t="s">
        <v>17</v>
      </c>
      <c r="J11" s="10" t="s">
        <v>71</v>
      </c>
      <c r="K11" s="10" t="s">
        <v>17</v>
      </c>
      <c r="L11" s="10" t="s">
        <v>71</v>
      </c>
    </row>
    <row r="12" spans="1:13" x14ac:dyDescent="0.2">
      <c r="C12" s="12" t="s">
        <v>38</v>
      </c>
      <c r="D12" s="13" t="s">
        <v>38</v>
      </c>
      <c r="E12" s="13" t="s">
        <v>38</v>
      </c>
      <c r="F12" s="13" t="s">
        <v>19</v>
      </c>
      <c r="G12" s="13" t="s">
        <v>72</v>
      </c>
      <c r="H12" s="13" t="s">
        <v>20</v>
      </c>
      <c r="I12" s="13" t="s">
        <v>19</v>
      </c>
      <c r="J12" s="13" t="s">
        <v>20</v>
      </c>
      <c r="K12" s="13" t="s">
        <v>19</v>
      </c>
      <c r="L12" s="13" t="s">
        <v>20</v>
      </c>
    </row>
    <row r="13" spans="1:13" x14ac:dyDescent="0.2">
      <c r="B13" s="1" t="s">
        <v>73</v>
      </c>
      <c r="C13" s="14">
        <f t="shared" ref="C13:C18" si="0">D13+E13</f>
        <v>12420</v>
      </c>
      <c r="D13" s="15">
        <v>10716</v>
      </c>
      <c r="E13" s="15">
        <v>1704</v>
      </c>
      <c r="F13" s="15">
        <v>183680</v>
      </c>
      <c r="G13" s="15">
        <v>273368</v>
      </c>
      <c r="H13" s="15">
        <v>81635</v>
      </c>
      <c r="I13" s="16">
        <f t="shared" ref="I13:J18" si="1">K13+C37</f>
        <v>113795</v>
      </c>
      <c r="J13" s="16">
        <f t="shared" si="1"/>
        <v>115963</v>
      </c>
      <c r="K13" s="16">
        <f t="shared" ref="K13:L18" si="2">C25+E25+G25+I25+K25</f>
        <v>46038</v>
      </c>
      <c r="L13" s="16">
        <f t="shared" si="2"/>
        <v>46649</v>
      </c>
    </row>
    <row r="14" spans="1:13" x14ac:dyDescent="0.2">
      <c r="B14" s="1" t="s">
        <v>74</v>
      </c>
      <c r="C14" s="14">
        <f t="shared" si="0"/>
        <v>12820</v>
      </c>
      <c r="D14" s="15">
        <v>10960</v>
      </c>
      <c r="E14" s="15">
        <v>1860</v>
      </c>
      <c r="F14" s="15">
        <v>184827</v>
      </c>
      <c r="G14" s="15">
        <v>277986</v>
      </c>
      <c r="H14" s="15">
        <v>84497.453366999995</v>
      </c>
      <c r="I14" s="16">
        <f t="shared" si="1"/>
        <v>120156</v>
      </c>
      <c r="J14" s="16">
        <f t="shared" si="1"/>
        <v>122228.27049999998</v>
      </c>
      <c r="K14" s="16">
        <f t="shared" si="2"/>
        <v>54398</v>
      </c>
      <c r="L14" s="16">
        <f t="shared" si="2"/>
        <v>54105.11359999999</v>
      </c>
    </row>
    <row r="15" spans="1:13" x14ac:dyDescent="0.2">
      <c r="B15" s="1" t="s">
        <v>75</v>
      </c>
      <c r="C15" s="14">
        <f t="shared" si="0"/>
        <v>13180</v>
      </c>
      <c r="D15" s="15">
        <v>11265</v>
      </c>
      <c r="E15" s="15">
        <v>1915</v>
      </c>
      <c r="F15" s="15">
        <v>185996</v>
      </c>
      <c r="G15" s="15">
        <v>284018</v>
      </c>
      <c r="H15" s="15">
        <v>90794</v>
      </c>
      <c r="I15" s="16">
        <f t="shared" si="1"/>
        <v>126200</v>
      </c>
      <c r="J15" s="16">
        <f t="shared" si="1"/>
        <v>132724</v>
      </c>
      <c r="K15" s="16">
        <f t="shared" si="2"/>
        <v>62619</v>
      </c>
      <c r="L15" s="16">
        <f t="shared" si="2"/>
        <v>63673</v>
      </c>
    </row>
    <row r="16" spans="1:13" x14ac:dyDescent="0.2">
      <c r="B16" s="1" t="s">
        <v>76</v>
      </c>
      <c r="C16" s="14">
        <f t="shared" si="0"/>
        <v>13531</v>
      </c>
      <c r="D16" s="15">
        <v>11524</v>
      </c>
      <c r="E16" s="15">
        <v>2007</v>
      </c>
      <c r="F16" s="15">
        <v>186351</v>
      </c>
      <c r="G16" s="15">
        <v>285807</v>
      </c>
      <c r="H16" s="15">
        <v>101878.48181700001</v>
      </c>
      <c r="I16" s="16">
        <f t="shared" si="1"/>
        <v>135415</v>
      </c>
      <c r="J16" s="16">
        <f t="shared" si="1"/>
        <v>142404.87280000001</v>
      </c>
      <c r="K16" s="16">
        <f t="shared" si="2"/>
        <v>74091</v>
      </c>
      <c r="L16" s="16">
        <f t="shared" si="2"/>
        <v>75558.030700000003</v>
      </c>
    </row>
    <row r="17" spans="2:12" x14ac:dyDescent="0.2">
      <c r="B17" s="1" t="s">
        <v>77</v>
      </c>
      <c r="C17" s="14">
        <f t="shared" si="0"/>
        <v>13772</v>
      </c>
      <c r="D17" s="15">
        <v>11687</v>
      </c>
      <c r="E17" s="15">
        <v>2085</v>
      </c>
      <c r="F17" s="15">
        <v>186709</v>
      </c>
      <c r="G17" s="15">
        <v>289549</v>
      </c>
      <c r="H17" s="15">
        <v>105479.304806</v>
      </c>
      <c r="I17" s="16">
        <f t="shared" si="1"/>
        <v>141820</v>
      </c>
      <c r="J17" s="16">
        <f t="shared" si="1"/>
        <v>146420.77720000001</v>
      </c>
      <c r="K17" s="16">
        <f t="shared" si="2"/>
        <v>82871</v>
      </c>
      <c r="L17" s="16">
        <f t="shared" si="2"/>
        <v>82331.606100000005</v>
      </c>
    </row>
    <row r="18" spans="2:12" x14ac:dyDescent="0.2">
      <c r="B18" s="3" t="s">
        <v>78</v>
      </c>
      <c r="C18" s="17">
        <f t="shared" si="0"/>
        <v>14018</v>
      </c>
      <c r="D18" s="18">
        <v>11881</v>
      </c>
      <c r="E18" s="18">
        <v>2137</v>
      </c>
      <c r="F18" s="18">
        <v>182435</v>
      </c>
      <c r="G18" s="18">
        <v>291960</v>
      </c>
      <c r="H18" s="18">
        <v>109581.96737100001</v>
      </c>
      <c r="I18" s="19">
        <f t="shared" si="1"/>
        <v>148697</v>
      </c>
      <c r="J18" s="19">
        <f t="shared" si="1"/>
        <v>148723.24417399999</v>
      </c>
      <c r="K18" s="19">
        <f t="shared" si="2"/>
        <v>92087</v>
      </c>
      <c r="L18" s="19">
        <f t="shared" si="2"/>
        <v>89654.512100000007</v>
      </c>
    </row>
    <row r="19" spans="2:12" ht="18" thickBot="1" x14ac:dyDescent="0.25">
      <c r="B19" s="5"/>
      <c r="C19" s="20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">
      <c r="C20" s="11"/>
      <c r="D20" s="7"/>
      <c r="E20" s="7"/>
      <c r="F20" s="7"/>
      <c r="G20" s="22" t="s">
        <v>58</v>
      </c>
      <c r="H20" s="7"/>
      <c r="I20" s="7"/>
      <c r="J20" s="7"/>
      <c r="K20" s="7"/>
      <c r="L20" s="7"/>
    </row>
    <row r="21" spans="2:12" x14ac:dyDescent="0.2">
      <c r="C21" s="11"/>
      <c r="D21" s="7"/>
      <c r="E21" s="7"/>
      <c r="F21" s="7"/>
      <c r="G21" s="22" t="s">
        <v>79</v>
      </c>
      <c r="H21" s="7"/>
      <c r="I21" s="7"/>
      <c r="J21" s="7"/>
      <c r="K21" s="7"/>
      <c r="L21" s="7"/>
    </row>
    <row r="22" spans="2:12" x14ac:dyDescent="0.2">
      <c r="C22" s="10" t="s">
        <v>80</v>
      </c>
      <c r="D22" s="7"/>
      <c r="E22" s="10" t="s">
        <v>81</v>
      </c>
      <c r="F22" s="7"/>
      <c r="G22" s="10" t="s">
        <v>82</v>
      </c>
      <c r="H22" s="7"/>
      <c r="I22" s="10" t="s">
        <v>83</v>
      </c>
      <c r="J22" s="7"/>
      <c r="K22" s="10" t="s">
        <v>84</v>
      </c>
      <c r="L22" s="7"/>
    </row>
    <row r="23" spans="2:12" x14ac:dyDescent="0.2">
      <c r="B23" s="7"/>
      <c r="C23" s="10" t="s">
        <v>17</v>
      </c>
      <c r="D23" s="10" t="s">
        <v>71</v>
      </c>
      <c r="E23" s="10" t="s">
        <v>17</v>
      </c>
      <c r="F23" s="10" t="s">
        <v>71</v>
      </c>
      <c r="G23" s="10" t="s">
        <v>17</v>
      </c>
      <c r="H23" s="10" t="s">
        <v>71</v>
      </c>
      <c r="I23" s="10" t="s">
        <v>17</v>
      </c>
      <c r="J23" s="10" t="s">
        <v>71</v>
      </c>
      <c r="K23" s="10" t="s">
        <v>17</v>
      </c>
      <c r="L23" s="10" t="s">
        <v>71</v>
      </c>
    </row>
    <row r="24" spans="2:12" x14ac:dyDescent="0.2">
      <c r="C24" s="12" t="s">
        <v>19</v>
      </c>
      <c r="D24" s="13" t="s">
        <v>20</v>
      </c>
      <c r="E24" s="13" t="s">
        <v>19</v>
      </c>
      <c r="F24" s="13" t="s">
        <v>20</v>
      </c>
      <c r="G24" s="13" t="s">
        <v>19</v>
      </c>
      <c r="H24" s="13" t="s">
        <v>20</v>
      </c>
      <c r="I24" s="13" t="s">
        <v>19</v>
      </c>
      <c r="J24" s="13" t="s">
        <v>20</v>
      </c>
      <c r="K24" s="13" t="s">
        <v>19</v>
      </c>
      <c r="L24" s="13" t="s">
        <v>20</v>
      </c>
    </row>
    <row r="25" spans="2:12" x14ac:dyDescent="0.2">
      <c r="B25" s="1" t="s">
        <v>73</v>
      </c>
      <c r="C25" s="23">
        <v>32328</v>
      </c>
      <c r="D25" s="15">
        <v>36011</v>
      </c>
      <c r="E25" s="15">
        <v>1127</v>
      </c>
      <c r="F25" s="15">
        <v>795</v>
      </c>
      <c r="G25" s="15">
        <v>10419</v>
      </c>
      <c r="H25" s="15">
        <v>8247</v>
      </c>
      <c r="I25" s="15">
        <v>649</v>
      </c>
      <c r="J25" s="15">
        <v>529</v>
      </c>
      <c r="K25" s="15">
        <v>1515</v>
      </c>
      <c r="L25" s="15">
        <v>1067</v>
      </c>
    </row>
    <row r="26" spans="2:12" x14ac:dyDescent="0.2">
      <c r="B26" s="1" t="s">
        <v>74</v>
      </c>
      <c r="C26" s="23">
        <v>38789</v>
      </c>
      <c r="D26" s="15">
        <v>41687.7477</v>
      </c>
      <c r="E26" s="15">
        <v>1307</v>
      </c>
      <c r="F26" s="15">
        <v>935.13340000000005</v>
      </c>
      <c r="G26" s="15">
        <v>11910</v>
      </c>
      <c r="H26" s="15">
        <v>9692.8436999999994</v>
      </c>
      <c r="I26" s="15">
        <v>765</v>
      </c>
      <c r="J26" s="15">
        <v>633.13779999999997</v>
      </c>
      <c r="K26" s="15">
        <v>1627</v>
      </c>
      <c r="L26" s="15">
        <v>1156.251</v>
      </c>
    </row>
    <row r="27" spans="2:12" x14ac:dyDescent="0.2">
      <c r="B27" s="1" t="s">
        <v>75</v>
      </c>
      <c r="C27" s="23">
        <v>45144</v>
      </c>
      <c r="D27" s="15">
        <v>48926</v>
      </c>
      <c r="E27" s="15">
        <v>1426</v>
      </c>
      <c r="F27" s="15">
        <v>1064</v>
      </c>
      <c r="G27" s="15">
        <v>13487</v>
      </c>
      <c r="H27" s="15">
        <v>11647</v>
      </c>
      <c r="I27" s="15">
        <v>837</v>
      </c>
      <c r="J27" s="15">
        <v>731</v>
      </c>
      <c r="K27" s="15">
        <v>1725</v>
      </c>
      <c r="L27" s="15">
        <v>1305</v>
      </c>
    </row>
    <row r="28" spans="2:12" x14ac:dyDescent="0.2">
      <c r="B28" s="1" t="s">
        <v>76</v>
      </c>
      <c r="C28" s="23">
        <v>54767</v>
      </c>
      <c r="D28" s="15">
        <v>59097.461499999998</v>
      </c>
      <c r="E28" s="15">
        <v>1566</v>
      </c>
      <c r="F28" s="15">
        <v>1182.7242000000001</v>
      </c>
      <c r="G28" s="15">
        <v>15065</v>
      </c>
      <c r="H28" s="15">
        <v>13116.3781</v>
      </c>
      <c r="I28" s="15">
        <v>939</v>
      </c>
      <c r="J28" s="15">
        <v>826.38739999999996</v>
      </c>
      <c r="K28" s="15">
        <v>1754</v>
      </c>
      <c r="L28" s="15">
        <v>1335.0795000000001</v>
      </c>
    </row>
    <row r="29" spans="2:12" x14ac:dyDescent="0.2">
      <c r="B29" s="1" t="s">
        <v>77</v>
      </c>
      <c r="C29" s="23">
        <v>61666</v>
      </c>
      <c r="D29" s="15">
        <v>64242.206400000003</v>
      </c>
      <c r="E29" s="15">
        <v>1724</v>
      </c>
      <c r="F29" s="15">
        <v>1302.7511</v>
      </c>
      <c r="G29" s="15">
        <v>16644</v>
      </c>
      <c r="H29" s="15">
        <v>14500.314200000001</v>
      </c>
      <c r="I29" s="15">
        <v>1052</v>
      </c>
      <c r="J29" s="15">
        <v>919.83299999999997</v>
      </c>
      <c r="K29" s="15">
        <v>1785</v>
      </c>
      <c r="L29" s="15">
        <v>1366.5014000000001</v>
      </c>
    </row>
    <row r="30" spans="2:12" x14ac:dyDescent="0.2">
      <c r="B30" s="3" t="s">
        <v>78</v>
      </c>
      <c r="C30" s="25">
        <v>69477</v>
      </c>
      <c r="D30" s="18">
        <v>70394.535999999993</v>
      </c>
      <c r="E30" s="18">
        <v>1853</v>
      </c>
      <c r="F30" s="18">
        <v>1392.377</v>
      </c>
      <c r="G30" s="18">
        <v>18305</v>
      </c>
      <c r="H30" s="18">
        <v>15945.6083</v>
      </c>
      <c r="I30" s="18">
        <v>943</v>
      </c>
      <c r="J30" s="18">
        <v>756.14689999999996</v>
      </c>
      <c r="K30" s="18">
        <v>1509</v>
      </c>
      <c r="L30" s="18">
        <v>1165.8439000000001</v>
      </c>
    </row>
    <row r="31" spans="2:12" ht="18" thickBot="1" x14ac:dyDescent="0.25">
      <c r="B31" s="5"/>
      <c r="C31" s="20"/>
      <c r="D31" s="5"/>
      <c r="E31" s="5"/>
      <c r="F31" s="5"/>
      <c r="G31" s="5"/>
      <c r="H31" s="5"/>
      <c r="I31" s="5"/>
      <c r="J31" s="5"/>
      <c r="K31" s="5"/>
      <c r="L31" s="5"/>
    </row>
    <row r="32" spans="2:12" x14ac:dyDescent="0.2">
      <c r="C32" s="11"/>
      <c r="D32" s="7"/>
      <c r="E32" s="7"/>
      <c r="F32" s="7"/>
      <c r="G32" s="22" t="s">
        <v>58</v>
      </c>
      <c r="H32" s="7"/>
      <c r="I32" s="7"/>
      <c r="J32" s="7"/>
      <c r="K32" s="7"/>
      <c r="L32" s="7"/>
    </row>
    <row r="33" spans="2:13" x14ac:dyDescent="0.2">
      <c r="C33" s="6"/>
      <c r="D33" s="4"/>
      <c r="E33" s="7"/>
      <c r="F33" s="7"/>
      <c r="G33" s="22" t="s">
        <v>85</v>
      </c>
      <c r="H33" s="7"/>
      <c r="I33" s="7"/>
      <c r="J33" s="7"/>
      <c r="K33" s="7"/>
      <c r="L33" s="7"/>
    </row>
    <row r="34" spans="2:13" x14ac:dyDescent="0.2">
      <c r="C34" s="10" t="s">
        <v>86</v>
      </c>
      <c r="D34" s="7"/>
      <c r="E34" s="10" t="s">
        <v>87</v>
      </c>
      <c r="F34" s="7"/>
      <c r="G34" s="10" t="s">
        <v>88</v>
      </c>
      <c r="H34" s="7"/>
      <c r="I34" s="10" t="s">
        <v>89</v>
      </c>
      <c r="J34" s="7"/>
      <c r="K34" s="10" t="s">
        <v>90</v>
      </c>
      <c r="L34" s="7"/>
      <c r="M34" s="4"/>
    </row>
    <row r="35" spans="2:13" x14ac:dyDescent="0.2">
      <c r="B35" s="7"/>
      <c r="C35" s="10" t="s">
        <v>17</v>
      </c>
      <c r="D35" s="10" t="s">
        <v>71</v>
      </c>
      <c r="E35" s="10" t="s">
        <v>17</v>
      </c>
      <c r="F35" s="10" t="s">
        <v>71</v>
      </c>
      <c r="G35" s="10" t="s">
        <v>17</v>
      </c>
      <c r="H35" s="10" t="s">
        <v>71</v>
      </c>
      <c r="I35" s="10" t="s">
        <v>17</v>
      </c>
      <c r="J35" s="10" t="s">
        <v>71</v>
      </c>
      <c r="K35" s="10" t="s">
        <v>17</v>
      </c>
      <c r="L35" s="10" t="s">
        <v>71</v>
      </c>
      <c r="M35" s="4"/>
    </row>
    <row r="36" spans="2:13" x14ac:dyDescent="0.2">
      <c r="C36" s="12" t="s">
        <v>19</v>
      </c>
      <c r="D36" s="13" t="s">
        <v>20</v>
      </c>
      <c r="E36" s="13" t="s">
        <v>19</v>
      </c>
      <c r="F36" s="13" t="s">
        <v>20</v>
      </c>
      <c r="G36" s="13" t="s">
        <v>19</v>
      </c>
      <c r="H36" s="13" t="s">
        <v>20</v>
      </c>
      <c r="I36" s="13" t="s">
        <v>19</v>
      </c>
      <c r="J36" s="13" t="s">
        <v>20</v>
      </c>
      <c r="K36" s="13" t="s">
        <v>19</v>
      </c>
      <c r="L36" s="13" t="s">
        <v>20</v>
      </c>
    </row>
    <row r="37" spans="2:13" x14ac:dyDescent="0.2">
      <c r="B37" s="1" t="s">
        <v>73</v>
      </c>
      <c r="C37" s="14">
        <f t="shared" ref="C37:C42" si="3">E37+G37+I37+K37</f>
        <v>67757</v>
      </c>
      <c r="D37" s="16">
        <f>F37+H37+J37+L37-1</f>
        <v>69314</v>
      </c>
      <c r="E37" s="15">
        <v>28825</v>
      </c>
      <c r="F37" s="15">
        <v>47221</v>
      </c>
      <c r="G37" s="15">
        <v>23499</v>
      </c>
      <c r="H37" s="15">
        <v>8752</v>
      </c>
      <c r="I37" s="15">
        <v>2677</v>
      </c>
      <c r="J37" s="15">
        <v>3020</v>
      </c>
      <c r="K37" s="15">
        <v>12756</v>
      </c>
      <c r="L37" s="15">
        <v>10322</v>
      </c>
    </row>
    <row r="38" spans="2:13" x14ac:dyDescent="0.2">
      <c r="B38" s="1" t="s">
        <v>74</v>
      </c>
      <c r="C38" s="14">
        <f t="shared" si="3"/>
        <v>65758</v>
      </c>
      <c r="D38" s="16">
        <f>F38+H38+J38+L38-1</f>
        <v>68123.156900000002</v>
      </c>
      <c r="E38" s="15">
        <v>27853</v>
      </c>
      <c r="F38" s="15">
        <v>46343.919900000001</v>
      </c>
      <c r="G38" s="15">
        <v>22967</v>
      </c>
      <c r="H38" s="15">
        <v>8635.7188999999998</v>
      </c>
      <c r="I38" s="15">
        <v>2574</v>
      </c>
      <c r="J38" s="15">
        <v>2940.34</v>
      </c>
      <c r="K38" s="15">
        <v>12364</v>
      </c>
      <c r="L38" s="15">
        <v>10204.178099999999</v>
      </c>
    </row>
    <row r="39" spans="2:13" x14ac:dyDescent="0.2">
      <c r="B39" s="1" t="s">
        <v>75</v>
      </c>
      <c r="C39" s="14">
        <f t="shared" si="3"/>
        <v>63581</v>
      </c>
      <c r="D39" s="16">
        <f>F39+H39+J39+L39-1</f>
        <v>69051</v>
      </c>
      <c r="E39" s="15">
        <v>26813</v>
      </c>
      <c r="F39" s="15">
        <v>46884</v>
      </c>
      <c r="G39" s="15">
        <v>22370</v>
      </c>
      <c r="H39" s="15">
        <v>8795</v>
      </c>
      <c r="I39" s="15">
        <v>2456</v>
      </c>
      <c r="J39" s="15">
        <v>2943</v>
      </c>
      <c r="K39" s="15">
        <v>11942</v>
      </c>
      <c r="L39" s="15">
        <v>10430</v>
      </c>
    </row>
    <row r="40" spans="2:13" x14ac:dyDescent="0.2">
      <c r="B40" s="1" t="s">
        <v>76</v>
      </c>
      <c r="C40" s="14">
        <f t="shared" si="3"/>
        <v>61324</v>
      </c>
      <c r="D40" s="16">
        <f>F40+H40+J40+L40</f>
        <v>66846.842099999994</v>
      </c>
      <c r="E40" s="15">
        <v>25774</v>
      </c>
      <c r="F40" s="15">
        <v>45297.52</v>
      </c>
      <c r="G40" s="15">
        <v>21663</v>
      </c>
      <c r="H40" s="15">
        <v>8529.4779999999992</v>
      </c>
      <c r="I40" s="15">
        <v>2366</v>
      </c>
      <c r="J40" s="15">
        <v>2850.6500999999998</v>
      </c>
      <c r="K40" s="15">
        <v>11521</v>
      </c>
      <c r="L40" s="15">
        <v>10169.194</v>
      </c>
    </row>
    <row r="41" spans="2:13" x14ac:dyDescent="0.2">
      <c r="B41" s="1" t="s">
        <v>77</v>
      </c>
      <c r="C41" s="14">
        <f t="shared" si="3"/>
        <v>58949</v>
      </c>
      <c r="D41" s="16">
        <f>F41+H41+J41+L41</f>
        <v>64089.1711</v>
      </c>
      <c r="E41" s="15">
        <v>24736</v>
      </c>
      <c r="F41" s="15">
        <v>43389.794399999999</v>
      </c>
      <c r="G41" s="15">
        <v>20860</v>
      </c>
      <c r="H41" s="15">
        <v>8160.1026000000002</v>
      </c>
      <c r="I41" s="15">
        <v>2268</v>
      </c>
      <c r="J41" s="15">
        <v>2726.8429999999998</v>
      </c>
      <c r="K41" s="15">
        <v>11085</v>
      </c>
      <c r="L41" s="15">
        <v>9812.4310999999998</v>
      </c>
    </row>
    <row r="42" spans="2:13" x14ac:dyDescent="0.2">
      <c r="B42" s="3" t="s">
        <v>78</v>
      </c>
      <c r="C42" s="17">
        <f t="shared" si="3"/>
        <v>56610</v>
      </c>
      <c r="D42" s="19">
        <f>F42+H42+J42+L42</f>
        <v>59068.732074</v>
      </c>
      <c r="E42" s="18">
        <v>23702</v>
      </c>
      <c r="F42" s="18">
        <v>41508.756399999998</v>
      </c>
      <c r="G42" s="18">
        <v>20033</v>
      </c>
      <c r="H42" s="18">
        <v>7803.0523999999996</v>
      </c>
      <c r="I42" s="18">
        <v>2166</v>
      </c>
      <c r="J42" s="18">
        <v>2585.3600999999999</v>
      </c>
      <c r="K42" s="18">
        <v>10709</v>
      </c>
      <c r="L42" s="18">
        <v>7171.5631739999999</v>
      </c>
    </row>
    <row r="43" spans="2:13" ht="18" thickBot="1" x14ac:dyDescent="0.25">
      <c r="B43" s="5"/>
      <c r="C43" s="20"/>
      <c r="D43" s="5"/>
      <c r="E43" s="5"/>
      <c r="F43" s="5"/>
      <c r="G43" s="5"/>
      <c r="H43" s="5"/>
      <c r="I43" s="5"/>
      <c r="J43" s="5"/>
      <c r="K43" s="5"/>
      <c r="L43" s="5"/>
    </row>
    <row r="44" spans="2:13" x14ac:dyDescent="0.2">
      <c r="C44" s="31" t="s">
        <v>91</v>
      </c>
    </row>
  </sheetData>
  <phoneticPr fontId="2"/>
  <pageMargins left="0.23000000000000004" right="0.23000000000000004" top="0.55000000000000004" bottom="0.56999999999999995" header="0.51200000000000001" footer="0.51200000000000001"/>
  <pageSetup paperSize="12" scale="75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33"/>
  <sheetViews>
    <sheetView showGridLines="0" zoomScale="75" workbookViewId="0"/>
  </sheetViews>
  <sheetFormatPr defaultColWidth="10.875" defaultRowHeight="17.25" x14ac:dyDescent="0.2"/>
  <cols>
    <col min="1" max="1" width="13.375" style="2" customWidth="1"/>
    <col min="2" max="2" width="18.375" style="2" customWidth="1"/>
    <col min="3" max="3" width="12.125" style="2" customWidth="1"/>
    <col min="4" max="4" width="10.875" style="2"/>
    <col min="5" max="5" width="12.125" style="2" customWidth="1"/>
    <col min="6" max="6" width="10.875" style="2"/>
    <col min="7" max="7" width="12.125" style="2" customWidth="1"/>
    <col min="8" max="8" width="10.875" style="2"/>
    <col min="9" max="9" width="12.125" style="2" customWidth="1"/>
    <col min="10" max="10" width="10.875" style="2"/>
    <col min="11" max="11" width="12.125" style="2" customWidth="1"/>
    <col min="12" max="256" width="10.875" style="2"/>
    <col min="257" max="257" width="13.375" style="2" customWidth="1"/>
    <col min="258" max="258" width="18.375" style="2" customWidth="1"/>
    <col min="259" max="259" width="12.125" style="2" customWidth="1"/>
    <col min="260" max="260" width="10.875" style="2"/>
    <col min="261" max="261" width="12.125" style="2" customWidth="1"/>
    <col min="262" max="262" width="10.875" style="2"/>
    <col min="263" max="263" width="12.125" style="2" customWidth="1"/>
    <col min="264" max="264" width="10.875" style="2"/>
    <col min="265" max="265" width="12.125" style="2" customWidth="1"/>
    <col min="266" max="266" width="10.875" style="2"/>
    <col min="267" max="267" width="12.125" style="2" customWidth="1"/>
    <col min="268" max="512" width="10.875" style="2"/>
    <col min="513" max="513" width="13.375" style="2" customWidth="1"/>
    <col min="514" max="514" width="18.375" style="2" customWidth="1"/>
    <col min="515" max="515" width="12.125" style="2" customWidth="1"/>
    <col min="516" max="516" width="10.875" style="2"/>
    <col min="517" max="517" width="12.125" style="2" customWidth="1"/>
    <col min="518" max="518" width="10.875" style="2"/>
    <col min="519" max="519" width="12.125" style="2" customWidth="1"/>
    <col min="520" max="520" width="10.875" style="2"/>
    <col min="521" max="521" width="12.125" style="2" customWidth="1"/>
    <col min="522" max="522" width="10.875" style="2"/>
    <col min="523" max="523" width="12.125" style="2" customWidth="1"/>
    <col min="524" max="768" width="10.875" style="2"/>
    <col min="769" max="769" width="13.375" style="2" customWidth="1"/>
    <col min="770" max="770" width="18.375" style="2" customWidth="1"/>
    <col min="771" max="771" width="12.125" style="2" customWidth="1"/>
    <col min="772" max="772" width="10.875" style="2"/>
    <col min="773" max="773" width="12.125" style="2" customWidth="1"/>
    <col min="774" max="774" width="10.875" style="2"/>
    <col min="775" max="775" width="12.125" style="2" customWidth="1"/>
    <col min="776" max="776" width="10.875" style="2"/>
    <col min="777" max="777" width="12.125" style="2" customWidth="1"/>
    <col min="778" max="778" width="10.875" style="2"/>
    <col min="779" max="779" width="12.125" style="2" customWidth="1"/>
    <col min="780" max="1024" width="10.875" style="2"/>
    <col min="1025" max="1025" width="13.375" style="2" customWidth="1"/>
    <col min="1026" max="1026" width="18.375" style="2" customWidth="1"/>
    <col min="1027" max="1027" width="12.125" style="2" customWidth="1"/>
    <col min="1028" max="1028" width="10.875" style="2"/>
    <col min="1029" max="1029" width="12.125" style="2" customWidth="1"/>
    <col min="1030" max="1030" width="10.875" style="2"/>
    <col min="1031" max="1031" width="12.125" style="2" customWidth="1"/>
    <col min="1032" max="1032" width="10.875" style="2"/>
    <col min="1033" max="1033" width="12.125" style="2" customWidth="1"/>
    <col min="1034" max="1034" width="10.875" style="2"/>
    <col min="1035" max="1035" width="12.125" style="2" customWidth="1"/>
    <col min="1036" max="1280" width="10.875" style="2"/>
    <col min="1281" max="1281" width="13.375" style="2" customWidth="1"/>
    <col min="1282" max="1282" width="18.375" style="2" customWidth="1"/>
    <col min="1283" max="1283" width="12.125" style="2" customWidth="1"/>
    <col min="1284" max="1284" width="10.875" style="2"/>
    <col min="1285" max="1285" width="12.125" style="2" customWidth="1"/>
    <col min="1286" max="1286" width="10.875" style="2"/>
    <col min="1287" max="1287" width="12.125" style="2" customWidth="1"/>
    <col min="1288" max="1288" width="10.875" style="2"/>
    <col min="1289" max="1289" width="12.125" style="2" customWidth="1"/>
    <col min="1290" max="1290" width="10.875" style="2"/>
    <col min="1291" max="1291" width="12.125" style="2" customWidth="1"/>
    <col min="1292" max="1536" width="10.875" style="2"/>
    <col min="1537" max="1537" width="13.375" style="2" customWidth="1"/>
    <col min="1538" max="1538" width="18.375" style="2" customWidth="1"/>
    <col min="1539" max="1539" width="12.125" style="2" customWidth="1"/>
    <col min="1540" max="1540" width="10.875" style="2"/>
    <col min="1541" max="1541" width="12.125" style="2" customWidth="1"/>
    <col min="1542" max="1542" width="10.875" style="2"/>
    <col min="1543" max="1543" width="12.125" style="2" customWidth="1"/>
    <col min="1544" max="1544" width="10.875" style="2"/>
    <col min="1545" max="1545" width="12.125" style="2" customWidth="1"/>
    <col min="1546" max="1546" width="10.875" style="2"/>
    <col min="1547" max="1547" width="12.125" style="2" customWidth="1"/>
    <col min="1548" max="1792" width="10.875" style="2"/>
    <col min="1793" max="1793" width="13.375" style="2" customWidth="1"/>
    <col min="1794" max="1794" width="18.375" style="2" customWidth="1"/>
    <col min="1795" max="1795" width="12.125" style="2" customWidth="1"/>
    <col min="1796" max="1796" width="10.875" style="2"/>
    <col min="1797" max="1797" width="12.125" style="2" customWidth="1"/>
    <col min="1798" max="1798" width="10.875" style="2"/>
    <col min="1799" max="1799" width="12.125" style="2" customWidth="1"/>
    <col min="1800" max="1800" width="10.875" style="2"/>
    <col min="1801" max="1801" width="12.125" style="2" customWidth="1"/>
    <col min="1802" max="1802" width="10.875" style="2"/>
    <col min="1803" max="1803" width="12.125" style="2" customWidth="1"/>
    <col min="1804" max="2048" width="10.875" style="2"/>
    <col min="2049" max="2049" width="13.375" style="2" customWidth="1"/>
    <col min="2050" max="2050" width="18.375" style="2" customWidth="1"/>
    <col min="2051" max="2051" width="12.125" style="2" customWidth="1"/>
    <col min="2052" max="2052" width="10.875" style="2"/>
    <col min="2053" max="2053" width="12.125" style="2" customWidth="1"/>
    <col min="2054" max="2054" width="10.875" style="2"/>
    <col min="2055" max="2055" width="12.125" style="2" customWidth="1"/>
    <col min="2056" max="2056" width="10.875" style="2"/>
    <col min="2057" max="2057" width="12.125" style="2" customWidth="1"/>
    <col min="2058" max="2058" width="10.875" style="2"/>
    <col min="2059" max="2059" width="12.125" style="2" customWidth="1"/>
    <col min="2060" max="2304" width="10.875" style="2"/>
    <col min="2305" max="2305" width="13.375" style="2" customWidth="1"/>
    <col min="2306" max="2306" width="18.375" style="2" customWidth="1"/>
    <col min="2307" max="2307" width="12.125" style="2" customWidth="1"/>
    <col min="2308" max="2308" width="10.875" style="2"/>
    <col min="2309" max="2309" width="12.125" style="2" customWidth="1"/>
    <col min="2310" max="2310" width="10.875" style="2"/>
    <col min="2311" max="2311" width="12.125" style="2" customWidth="1"/>
    <col min="2312" max="2312" width="10.875" style="2"/>
    <col min="2313" max="2313" width="12.125" style="2" customWidth="1"/>
    <col min="2314" max="2314" width="10.875" style="2"/>
    <col min="2315" max="2315" width="12.125" style="2" customWidth="1"/>
    <col min="2316" max="2560" width="10.875" style="2"/>
    <col min="2561" max="2561" width="13.375" style="2" customWidth="1"/>
    <col min="2562" max="2562" width="18.375" style="2" customWidth="1"/>
    <col min="2563" max="2563" width="12.125" style="2" customWidth="1"/>
    <col min="2564" max="2564" width="10.875" style="2"/>
    <col min="2565" max="2565" width="12.125" style="2" customWidth="1"/>
    <col min="2566" max="2566" width="10.875" style="2"/>
    <col min="2567" max="2567" width="12.125" style="2" customWidth="1"/>
    <col min="2568" max="2568" width="10.875" style="2"/>
    <col min="2569" max="2569" width="12.125" style="2" customWidth="1"/>
    <col min="2570" max="2570" width="10.875" style="2"/>
    <col min="2571" max="2571" width="12.125" style="2" customWidth="1"/>
    <col min="2572" max="2816" width="10.875" style="2"/>
    <col min="2817" max="2817" width="13.375" style="2" customWidth="1"/>
    <col min="2818" max="2818" width="18.375" style="2" customWidth="1"/>
    <col min="2819" max="2819" width="12.125" style="2" customWidth="1"/>
    <col min="2820" max="2820" width="10.875" style="2"/>
    <col min="2821" max="2821" width="12.125" style="2" customWidth="1"/>
    <col min="2822" max="2822" width="10.875" style="2"/>
    <col min="2823" max="2823" width="12.125" style="2" customWidth="1"/>
    <col min="2824" max="2824" width="10.875" style="2"/>
    <col min="2825" max="2825" width="12.125" style="2" customWidth="1"/>
    <col min="2826" max="2826" width="10.875" style="2"/>
    <col min="2827" max="2827" width="12.125" style="2" customWidth="1"/>
    <col min="2828" max="3072" width="10.875" style="2"/>
    <col min="3073" max="3073" width="13.375" style="2" customWidth="1"/>
    <col min="3074" max="3074" width="18.375" style="2" customWidth="1"/>
    <col min="3075" max="3075" width="12.125" style="2" customWidth="1"/>
    <col min="3076" max="3076" width="10.875" style="2"/>
    <col min="3077" max="3077" width="12.125" style="2" customWidth="1"/>
    <col min="3078" max="3078" width="10.875" style="2"/>
    <col min="3079" max="3079" width="12.125" style="2" customWidth="1"/>
    <col min="3080" max="3080" width="10.875" style="2"/>
    <col min="3081" max="3081" width="12.125" style="2" customWidth="1"/>
    <col min="3082" max="3082" width="10.875" style="2"/>
    <col min="3083" max="3083" width="12.125" style="2" customWidth="1"/>
    <col min="3084" max="3328" width="10.875" style="2"/>
    <col min="3329" max="3329" width="13.375" style="2" customWidth="1"/>
    <col min="3330" max="3330" width="18.375" style="2" customWidth="1"/>
    <col min="3331" max="3331" width="12.125" style="2" customWidth="1"/>
    <col min="3332" max="3332" width="10.875" style="2"/>
    <col min="3333" max="3333" width="12.125" style="2" customWidth="1"/>
    <col min="3334" max="3334" width="10.875" style="2"/>
    <col min="3335" max="3335" width="12.125" style="2" customWidth="1"/>
    <col min="3336" max="3336" width="10.875" style="2"/>
    <col min="3337" max="3337" width="12.125" style="2" customWidth="1"/>
    <col min="3338" max="3338" width="10.875" style="2"/>
    <col min="3339" max="3339" width="12.125" style="2" customWidth="1"/>
    <col min="3340" max="3584" width="10.875" style="2"/>
    <col min="3585" max="3585" width="13.375" style="2" customWidth="1"/>
    <col min="3586" max="3586" width="18.375" style="2" customWidth="1"/>
    <col min="3587" max="3587" width="12.125" style="2" customWidth="1"/>
    <col min="3588" max="3588" width="10.875" style="2"/>
    <col min="3589" max="3589" width="12.125" style="2" customWidth="1"/>
    <col min="3590" max="3590" width="10.875" style="2"/>
    <col min="3591" max="3591" width="12.125" style="2" customWidth="1"/>
    <col min="3592" max="3592" width="10.875" style="2"/>
    <col min="3593" max="3593" width="12.125" style="2" customWidth="1"/>
    <col min="3594" max="3594" width="10.875" style="2"/>
    <col min="3595" max="3595" width="12.125" style="2" customWidth="1"/>
    <col min="3596" max="3840" width="10.875" style="2"/>
    <col min="3841" max="3841" width="13.375" style="2" customWidth="1"/>
    <col min="3842" max="3842" width="18.375" style="2" customWidth="1"/>
    <col min="3843" max="3843" width="12.125" style="2" customWidth="1"/>
    <col min="3844" max="3844" width="10.875" style="2"/>
    <col min="3845" max="3845" width="12.125" style="2" customWidth="1"/>
    <col min="3846" max="3846" width="10.875" style="2"/>
    <col min="3847" max="3847" width="12.125" style="2" customWidth="1"/>
    <col min="3848" max="3848" width="10.875" style="2"/>
    <col min="3849" max="3849" width="12.125" style="2" customWidth="1"/>
    <col min="3850" max="3850" width="10.875" style="2"/>
    <col min="3851" max="3851" width="12.125" style="2" customWidth="1"/>
    <col min="3852" max="4096" width="10.875" style="2"/>
    <col min="4097" max="4097" width="13.375" style="2" customWidth="1"/>
    <col min="4098" max="4098" width="18.375" style="2" customWidth="1"/>
    <col min="4099" max="4099" width="12.125" style="2" customWidth="1"/>
    <col min="4100" max="4100" width="10.875" style="2"/>
    <col min="4101" max="4101" width="12.125" style="2" customWidth="1"/>
    <col min="4102" max="4102" width="10.875" style="2"/>
    <col min="4103" max="4103" width="12.125" style="2" customWidth="1"/>
    <col min="4104" max="4104" width="10.875" style="2"/>
    <col min="4105" max="4105" width="12.125" style="2" customWidth="1"/>
    <col min="4106" max="4106" width="10.875" style="2"/>
    <col min="4107" max="4107" width="12.125" style="2" customWidth="1"/>
    <col min="4108" max="4352" width="10.875" style="2"/>
    <col min="4353" max="4353" width="13.375" style="2" customWidth="1"/>
    <col min="4354" max="4354" width="18.375" style="2" customWidth="1"/>
    <col min="4355" max="4355" width="12.125" style="2" customWidth="1"/>
    <col min="4356" max="4356" width="10.875" style="2"/>
    <col min="4357" max="4357" width="12.125" style="2" customWidth="1"/>
    <col min="4358" max="4358" width="10.875" style="2"/>
    <col min="4359" max="4359" width="12.125" style="2" customWidth="1"/>
    <col min="4360" max="4360" width="10.875" style="2"/>
    <col min="4361" max="4361" width="12.125" style="2" customWidth="1"/>
    <col min="4362" max="4362" width="10.875" style="2"/>
    <col min="4363" max="4363" width="12.125" style="2" customWidth="1"/>
    <col min="4364" max="4608" width="10.875" style="2"/>
    <col min="4609" max="4609" width="13.375" style="2" customWidth="1"/>
    <col min="4610" max="4610" width="18.375" style="2" customWidth="1"/>
    <col min="4611" max="4611" width="12.125" style="2" customWidth="1"/>
    <col min="4612" max="4612" width="10.875" style="2"/>
    <col min="4613" max="4613" width="12.125" style="2" customWidth="1"/>
    <col min="4614" max="4614" width="10.875" style="2"/>
    <col min="4615" max="4615" width="12.125" style="2" customWidth="1"/>
    <col min="4616" max="4616" width="10.875" style="2"/>
    <col min="4617" max="4617" width="12.125" style="2" customWidth="1"/>
    <col min="4618" max="4618" width="10.875" style="2"/>
    <col min="4619" max="4619" width="12.125" style="2" customWidth="1"/>
    <col min="4620" max="4864" width="10.875" style="2"/>
    <col min="4865" max="4865" width="13.375" style="2" customWidth="1"/>
    <col min="4866" max="4866" width="18.375" style="2" customWidth="1"/>
    <col min="4867" max="4867" width="12.125" style="2" customWidth="1"/>
    <col min="4868" max="4868" width="10.875" style="2"/>
    <col min="4869" max="4869" width="12.125" style="2" customWidth="1"/>
    <col min="4870" max="4870" width="10.875" style="2"/>
    <col min="4871" max="4871" width="12.125" style="2" customWidth="1"/>
    <col min="4872" max="4872" width="10.875" style="2"/>
    <col min="4873" max="4873" width="12.125" style="2" customWidth="1"/>
    <col min="4874" max="4874" width="10.875" style="2"/>
    <col min="4875" max="4875" width="12.125" style="2" customWidth="1"/>
    <col min="4876" max="5120" width="10.875" style="2"/>
    <col min="5121" max="5121" width="13.375" style="2" customWidth="1"/>
    <col min="5122" max="5122" width="18.375" style="2" customWidth="1"/>
    <col min="5123" max="5123" width="12.125" style="2" customWidth="1"/>
    <col min="5124" max="5124" width="10.875" style="2"/>
    <col min="5125" max="5125" width="12.125" style="2" customWidth="1"/>
    <col min="5126" max="5126" width="10.875" style="2"/>
    <col min="5127" max="5127" width="12.125" style="2" customWidth="1"/>
    <col min="5128" max="5128" width="10.875" style="2"/>
    <col min="5129" max="5129" width="12.125" style="2" customWidth="1"/>
    <col min="5130" max="5130" width="10.875" style="2"/>
    <col min="5131" max="5131" width="12.125" style="2" customWidth="1"/>
    <col min="5132" max="5376" width="10.875" style="2"/>
    <col min="5377" max="5377" width="13.375" style="2" customWidth="1"/>
    <col min="5378" max="5378" width="18.375" style="2" customWidth="1"/>
    <col min="5379" max="5379" width="12.125" style="2" customWidth="1"/>
    <col min="5380" max="5380" width="10.875" style="2"/>
    <col min="5381" max="5381" width="12.125" style="2" customWidth="1"/>
    <col min="5382" max="5382" width="10.875" style="2"/>
    <col min="5383" max="5383" width="12.125" style="2" customWidth="1"/>
    <col min="5384" max="5384" width="10.875" style="2"/>
    <col min="5385" max="5385" width="12.125" style="2" customWidth="1"/>
    <col min="5386" max="5386" width="10.875" style="2"/>
    <col min="5387" max="5387" width="12.125" style="2" customWidth="1"/>
    <col min="5388" max="5632" width="10.875" style="2"/>
    <col min="5633" max="5633" width="13.375" style="2" customWidth="1"/>
    <col min="5634" max="5634" width="18.375" style="2" customWidth="1"/>
    <col min="5635" max="5635" width="12.125" style="2" customWidth="1"/>
    <col min="5636" max="5636" width="10.875" style="2"/>
    <col min="5637" max="5637" width="12.125" style="2" customWidth="1"/>
    <col min="5638" max="5638" width="10.875" style="2"/>
    <col min="5639" max="5639" width="12.125" style="2" customWidth="1"/>
    <col min="5640" max="5640" width="10.875" style="2"/>
    <col min="5641" max="5641" width="12.125" style="2" customWidth="1"/>
    <col min="5642" max="5642" width="10.875" style="2"/>
    <col min="5643" max="5643" width="12.125" style="2" customWidth="1"/>
    <col min="5644" max="5888" width="10.875" style="2"/>
    <col min="5889" max="5889" width="13.375" style="2" customWidth="1"/>
    <col min="5890" max="5890" width="18.375" style="2" customWidth="1"/>
    <col min="5891" max="5891" width="12.125" style="2" customWidth="1"/>
    <col min="5892" max="5892" width="10.875" style="2"/>
    <col min="5893" max="5893" width="12.125" style="2" customWidth="1"/>
    <col min="5894" max="5894" width="10.875" style="2"/>
    <col min="5895" max="5895" width="12.125" style="2" customWidth="1"/>
    <col min="5896" max="5896" width="10.875" style="2"/>
    <col min="5897" max="5897" width="12.125" style="2" customWidth="1"/>
    <col min="5898" max="5898" width="10.875" style="2"/>
    <col min="5899" max="5899" width="12.125" style="2" customWidth="1"/>
    <col min="5900" max="6144" width="10.875" style="2"/>
    <col min="6145" max="6145" width="13.375" style="2" customWidth="1"/>
    <col min="6146" max="6146" width="18.375" style="2" customWidth="1"/>
    <col min="6147" max="6147" width="12.125" style="2" customWidth="1"/>
    <col min="6148" max="6148" width="10.875" style="2"/>
    <col min="6149" max="6149" width="12.125" style="2" customWidth="1"/>
    <col min="6150" max="6150" width="10.875" style="2"/>
    <col min="6151" max="6151" width="12.125" style="2" customWidth="1"/>
    <col min="6152" max="6152" width="10.875" style="2"/>
    <col min="6153" max="6153" width="12.125" style="2" customWidth="1"/>
    <col min="6154" max="6154" width="10.875" style="2"/>
    <col min="6155" max="6155" width="12.125" style="2" customWidth="1"/>
    <col min="6156" max="6400" width="10.875" style="2"/>
    <col min="6401" max="6401" width="13.375" style="2" customWidth="1"/>
    <col min="6402" max="6402" width="18.375" style="2" customWidth="1"/>
    <col min="6403" max="6403" width="12.125" style="2" customWidth="1"/>
    <col min="6404" max="6404" width="10.875" style="2"/>
    <col min="6405" max="6405" width="12.125" style="2" customWidth="1"/>
    <col min="6406" max="6406" width="10.875" style="2"/>
    <col min="6407" max="6407" width="12.125" style="2" customWidth="1"/>
    <col min="6408" max="6408" width="10.875" style="2"/>
    <col min="6409" max="6409" width="12.125" style="2" customWidth="1"/>
    <col min="6410" max="6410" width="10.875" style="2"/>
    <col min="6411" max="6411" width="12.125" style="2" customWidth="1"/>
    <col min="6412" max="6656" width="10.875" style="2"/>
    <col min="6657" max="6657" width="13.375" style="2" customWidth="1"/>
    <col min="6658" max="6658" width="18.375" style="2" customWidth="1"/>
    <col min="6659" max="6659" width="12.125" style="2" customWidth="1"/>
    <col min="6660" max="6660" width="10.875" style="2"/>
    <col min="6661" max="6661" width="12.125" style="2" customWidth="1"/>
    <col min="6662" max="6662" width="10.875" style="2"/>
    <col min="6663" max="6663" width="12.125" style="2" customWidth="1"/>
    <col min="6664" max="6664" width="10.875" style="2"/>
    <col min="6665" max="6665" width="12.125" style="2" customWidth="1"/>
    <col min="6666" max="6666" width="10.875" style="2"/>
    <col min="6667" max="6667" width="12.125" style="2" customWidth="1"/>
    <col min="6668" max="6912" width="10.875" style="2"/>
    <col min="6913" max="6913" width="13.375" style="2" customWidth="1"/>
    <col min="6914" max="6914" width="18.375" style="2" customWidth="1"/>
    <col min="6915" max="6915" width="12.125" style="2" customWidth="1"/>
    <col min="6916" max="6916" width="10.875" style="2"/>
    <col min="6917" max="6917" width="12.125" style="2" customWidth="1"/>
    <col min="6918" max="6918" width="10.875" style="2"/>
    <col min="6919" max="6919" width="12.125" style="2" customWidth="1"/>
    <col min="6920" max="6920" width="10.875" style="2"/>
    <col min="6921" max="6921" width="12.125" style="2" customWidth="1"/>
    <col min="6922" max="6922" width="10.875" style="2"/>
    <col min="6923" max="6923" width="12.125" style="2" customWidth="1"/>
    <col min="6924" max="7168" width="10.875" style="2"/>
    <col min="7169" max="7169" width="13.375" style="2" customWidth="1"/>
    <col min="7170" max="7170" width="18.375" style="2" customWidth="1"/>
    <col min="7171" max="7171" width="12.125" style="2" customWidth="1"/>
    <col min="7172" max="7172" width="10.875" style="2"/>
    <col min="7173" max="7173" width="12.125" style="2" customWidth="1"/>
    <col min="7174" max="7174" width="10.875" style="2"/>
    <col min="7175" max="7175" width="12.125" style="2" customWidth="1"/>
    <col min="7176" max="7176" width="10.875" style="2"/>
    <col min="7177" max="7177" width="12.125" style="2" customWidth="1"/>
    <col min="7178" max="7178" width="10.875" style="2"/>
    <col min="7179" max="7179" width="12.125" style="2" customWidth="1"/>
    <col min="7180" max="7424" width="10.875" style="2"/>
    <col min="7425" max="7425" width="13.375" style="2" customWidth="1"/>
    <col min="7426" max="7426" width="18.375" style="2" customWidth="1"/>
    <col min="7427" max="7427" width="12.125" style="2" customWidth="1"/>
    <col min="7428" max="7428" width="10.875" style="2"/>
    <col min="7429" max="7429" width="12.125" style="2" customWidth="1"/>
    <col min="7430" max="7430" width="10.875" style="2"/>
    <col min="7431" max="7431" width="12.125" style="2" customWidth="1"/>
    <col min="7432" max="7432" width="10.875" style="2"/>
    <col min="7433" max="7433" width="12.125" style="2" customWidth="1"/>
    <col min="7434" max="7434" width="10.875" style="2"/>
    <col min="7435" max="7435" width="12.125" style="2" customWidth="1"/>
    <col min="7436" max="7680" width="10.875" style="2"/>
    <col min="7681" max="7681" width="13.375" style="2" customWidth="1"/>
    <col min="7682" max="7682" width="18.375" style="2" customWidth="1"/>
    <col min="7683" max="7683" width="12.125" style="2" customWidth="1"/>
    <col min="7684" max="7684" width="10.875" style="2"/>
    <col min="7685" max="7685" width="12.125" style="2" customWidth="1"/>
    <col min="7686" max="7686" width="10.875" style="2"/>
    <col min="7687" max="7687" width="12.125" style="2" customWidth="1"/>
    <col min="7688" max="7688" width="10.875" style="2"/>
    <col min="7689" max="7689" width="12.125" style="2" customWidth="1"/>
    <col min="7690" max="7690" width="10.875" style="2"/>
    <col min="7691" max="7691" width="12.125" style="2" customWidth="1"/>
    <col min="7692" max="7936" width="10.875" style="2"/>
    <col min="7937" max="7937" width="13.375" style="2" customWidth="1"/>
    <col min="7938" max="7938" width="18.375" style="2" customWidth="1"/>
    <col min="7939" max="7939" width="12.125" style="2" customWidth="1"/>
    <col min="7940" max="7940" width="10.875" style="2"/>
    <col min="7941" max="7941" width="12.125" style="2" customWidth="1"/>
    <col min="7942" max="7942" width="10.875" style="2"/>
    <col min="7943" max="7943" width="12.125" style="2" customWidth="1"/>
    <col min="7944" max="7944" width="10.875" style="2"/>
    <col min="7945" max="7945" width="12.125" style="2" customWidth="1"/>
    <col min="7946" max="7946" width="10.875" style="2"/>
    <col min="7947" max="7947" width="12.125" style="2" customWidth="1"/>
    <col min="7948" max="8192" width="10.875" style="2"/>
    <col min="8193" max="8193" width="13.375" style="2" customWidth="1"/>
    <col min="8194" max="8194" width="18.375" style="2" customWidth="1"/>
    <col min="8195" max="8195" width="12.125" style="2" customWidth="1"/>
    <col min="8196" max="8196" width="10.875" style="2"/>
    <col min="8197" max="8197" width="12.125" style="2" customWidth="1"/>
    <col min="8198" max="8198" width="10.875" style="2"/>
    <col min="8199" max="8199" width="12.125" style="2" customWidth="1"/>
    <col min="8200" max="8200" width="10.875" style="2"/>
    <col min="8201" max="8201" width="12.125" style="2" customWidth="1"/>
    <col min="8202" max="8202" width="10.875" style="2"/>
    <col min="8203" max="8203" width="12.125" style="2" customWidth="1"/>
    <col min="8204" max="8448" width="10.875" style="2"/>
    <col min="8449" max="8449" width="13.375" style="2" customWidth="1"/>
    <col min="8450" max="8450" width="18.375" style="2" customWidth="1"/>
    <col min="8451" max="8451" width="12.125" style="2" customWidth="1"/>
    <col min="8452" max="8452" width="10.875" style="2"/>
    <col min="8453" max="8453" width="12.125" style="2" customWidth="1"/>
    <col min="8454" max="8454" width="10.875" style="2"/>
    <col min="8455" max="8455" width="12.125" style="2" customWidth="1"/>
    <col min="8456" max="8456" width="10.875" style="2"/>
    <col min="8457" max="8457" width="12.125" style="2" customWidth="1"/>
    <col min="8458" max="8458" width="10.875" style="2"/>
    <col min="8459" max="8459" width="12.125" style="2" customWidth="1"/>
    <col min="8460" max="8704" width="10.875" style="2"/>
    <col min="8705" max="8705" width="13.375" style="2" customWidth="1"/>
    <col min="8706" max="8706" width="18.375" style="2" customWidth="1"/>
    <col min="8707" max="8707" width="12.125" style="2" customWidth="1"/>
    <col min="8708" max="8708" width="10.875" style="2"/>
    <col min="8709" max="8709" width="12.125" style="2" customWidth="1"/>
    <col min="8710" max="8710" width="10.875" style="2"/>
    <col min="8711" max="8711" width="12.125" style="2" customWidth="1"/>
    <col min="8712" max="8712" width="10.875" style="2"/>
    <col min="8713" max="8713" width="12.125" style="2" customWidth="1"/>
    <col min="8714" max="8714" width="10.875" style="2"/>
    <col min="8715" max="8715" width="12.125" style="2" customWidth="1"/>
    <col min="8716" max="8960" width="10.875" style="2"/>
    <col min="8961" max="8961" width="13.375" style="2" customWidth="1"/>
    <col min="8962" max="8962" width="18.375" style="2" customWidth="1"/>
    <col min="8963" max="8963" width="12.125" style="2" customWidth="1"/>
    <col min="8964" max="8964" width="10.875" style="2"/>
    <col min="8965" max="8965" width="12.125" style="2" customWidth="1"/>
    <col min="8966" max="8966" width="10.875" style="2"/>
    <col min="8967" max="8967" width="12.125" style="2" customWidth="1"/>
    <col min="8968" max="8968" width="10.875" style="2"/>
    <col min="8969" max="8969" width="12.125" style="2" customWidth="1"/>
    <col min="8970" max="8970" width="10.875" style="2"/>
    <col min="8971" max="8971" width="12.125" style="2" customWidth="1"/>
    <col min="8972" max="9216" width="10.875" style="2"/>
    <col min="9217" max="9217" width="13.375" style="2" customWidth="1"/>
    <col min="9218" max="9218" width="18.375" style="2" customWidth="1"/>
    <col min="9219" max="9219" width="12.125" style="2" customWidth="1"/>
    <col min="9220" max="9220" width="10.875" style="2"/>
    <col min="9221" max="9221" width="12.125" style="2" customWidth="1"/>
    <col min="9222" max="9222" width="10.875" style="2"/>
    <col min="9223" max="9223" width="12.125" style="2" customWidth="1"/>
    <col min="9224" max="9224" width="10.875" style="2"/>
    <col min="9225" max="9225" width="12.125" style="2" customWidth="1"/>
    <col min="9226" max="9226" width="10.875" style="2"/>
    <col min="9227" max="9227" width="12.125" style="2" customWidth="1"/>
    <col min="9228" max="9472" width="10.875" style="2"/>
    <col min="9473" max="9473" width="13.375" style="2" customWidth="1"/>
    <col min="9474" max="9474" width="18.375" style="2" customWidth="1"/>
    <col min="9475" max="9475" width="12.125" style="2" customWidth="1"/>
    <col min="9476" max="9476" width="10.875" style="2"/>
    <col min="9477" max="9477" width="12.125" style="2" customWidth="1"/>
    <col min="9478" max="9478" width="10.875" style="2"/>
    <col min="9479" max="9479" width="12.125" style="2" customWidth="1"/>
    <col min="9480" max="9480" width="10.875" style="2"/>
    <col min="9481" max="9481" width="12.125" style="2" customWidth="1"/>
    <col min="9482" max="9482" width="10.875" style="2"/>
    <col min="9483" max="9483" width="12.125" style="2" customWidth="1"/>
    <col min="9484" max="9728" width="10.875" style="2"/>
    <col min="9729" max="9729" width="13.375" style="2" customWidth="1"/>
    <col min="9730" max="9730" width="18.375" style="2" customWidth="1"/>
    <col min="9731" max="9731" width="12.125" style="2" customWidth="1"/>
    <col min="9732" max="9732" width="10.875" style="2"/>
    <col min="9733" max="9733" width="12.125" style="2" customWidth="1"/>
    <col min="9734" max="9734" width="10.875" style="2"/>
    <col min="9735" max="9735" width="12.125" style="2" customWidth="1"/>
    <col min="9736" max="9736" width="10.875" style="2"/>
    <col min="9737" max="9737" width="12.125" style="2" customWidth="1"/>
    <col min="9738" max="9738" width="10.875" style="2"/>
    <col min="9739" max="9739" width="12.125" style="2" customWidth="1"/>
    <col min="9740" max="9984" width="10.875" style="2"/>
    <col min="9985" max="9985" width="13.375" style="2" customWidth="1"/>
    <col min="9986" max="9986" width="18.375" style="2" customWidth="1"/>
    <col min="9987" max="9987" width="12.125" style="2" customWidth="1"/>
    <col min="9988" max="9988" width="10.875" style="2"/>
    <col min="9989" max="9989" width="12.125" style="2" customWidth="1"/>
    <col min="9990" max="9990" width="10.875" style="2"/>
    <col min="9991" max="9991" width="12.125" style="2" customWidth="1"/>
    <col min="9992" max="9992" width="10.875" style="2"/>
    <col min="9993" max="9993" width="12.125" style="2" customWidth="1"/>
    <col min="9994" max="9994" width="10.875" style="2"/>
    <col min="9995" max="9995" width="12.125" style="2" customWidth="1"/>
    <col min="9996" max="10240" width="10.875" style="2"/>
    <col min="10241" max="10241" width="13.375" style="2" customWidth="1"/>
    <col min="10242" max="10242" width="18.375" style="2" customWidth="1"/>
    <col min="10243" max="10243" width="12.125" style="2" customWidth="1"/>
    <col min="10244" max="10244" width="10.875" style="2"/>
    <col min="10245" max="10245" width="12.125" style="2" customWidth="1"/>
    <col min="10246" max="10246" width="10.875" style="2"/>
    <col min="10247" max="10247" width="12.125" style="2" customWidth="1"/>
    <col min="10248" max="10248" width="10.875" style="2"/>
    <col min="10249" max="10249" width="12.125" style="2" customWidth="1"/>
    <col min="10250" max="10250" width="10.875" style="2"/>
    <col min="10251" max="10251" width="12.125" style="2" customWidth="1"/>
    <col min="10252" max="10496" width="10.875" style="2"/>
    <col min="10497" max="10497" width="13.375" style="2" customWidth="1"/>
    <col min="10498" max="10498" width="18.375" style="2" customWidth="1"/>
    <col min="10499" max="10499" width="12.125" style="2" customWidth="1"/>
    <col min="10500" max="10500" width="10.875" style="2"/>
    <col min="10501" max="10501" width="12.125" style="2" customWidth="1"/>
    <col min="10502" max="10502" width="10.875" style="2"/>
    <col min="10503" max="10503" width="12.125" style="2" customWidth="1"/>
    <col min="10504" max="10504" width="10.875" style="2"/>
    <col min="10505" max="10505" width="12.125" style="2" customWidth="1"/>
    <col min="10506" max="10506" width="10.875" style="2"/>
    <col min="10507" max="10507" width="12.125" style="2" customWidth="1"/>
    <col min="10508" max="10752" width="10.875" style="2"/>
    <col min="10753" max="10753" width="13.375" style="2" customWidth="1"/>
    <col min="10754" max="10754" width="18.375" style="2" customWidth="1"/>
    <col min="10755" max="10755" width="12.125" style="2" customWidth="1"/>
    <col min="10756" max="10756" width="10.875" style="2"/>
    <col min="10757" max="10757" width="12.125" style="2" customWidth="1"/>
    <col min="10758" max="10758" width="10.875" style="2"/>
    <col min="10759" max="10759" width="12.125" style="2" customWidth="1"/>
    <col min="10760" max="10760" width="10.875" style="2"/>
    <col min="10761" max="10761" width="12.125" style="2" customWidth="1"/>
    <col min="10762" max="10762" width="10.875" style="2"/>
    <col min="10763" max="10763" width="12.125" style="2" customWidth="1"/>
    <col min="10764" max="11008" width="10.875" style="2"/>
    <col min="11009" max="11009" width="13.375" style="2" customWidth="1"/>
    <col min="11010" max="11010" width="18.375" style="2" customWidth="1"/>
    <col min="11011" max="11011" width="12.125" style="2" customWidth="1"/>
    <col min="11012" max="11012" width="10.875" style="2"/>
    <col min="11013" max="11013" width="12.125" style="2" customWidth="1"/>
    <col min="11014" max="11014" width="10.875" style="2"/>
    <col min="11015" max="11015" width="12.125" style="2" customWidth="1"/>
    <col min="11016" max="11016" width="10.875" style="2"/>
    <col min="11017" max="11017" width="12.125" style="2" customWidth="1"/>
    <col min="11018" max="11018" width="10.875" style="2"/>
    <col min="11019" max="11019" width="12.125" style="2" customWidth="1"/>
    <col min="11020" max="11264" width="10.875" style="2"/>
    <col min="11265" max="11265" width="13.375" style="2" customWidth="1"/>
    <col min="11266" max="11266" width="18.375" style="2" customWidth="1"/>
    <col min="11267" max="11267" width="12.125" style="2" customWidth="1"/>
    <col min="11268" max="11268" width="10.875" style="2"/>
    <col min="11269" max="11269" width="12.125" style="2" customWidth="1"/>
    <col min="11270" max="11270" width="10.875" style="2"/>
    <col min="11271" max="11271" width="12.125" style="2" customWidth="1"/>
    <col min="11272" max="11272" width="10.875" style="2"/>
    <col min="11273" max="11273" width="12.125" style="2" customWidth="1"/>
    <col min="11274" max="11274" width="10.875" style="2"/>
    <col min="11275" max="11275" width="12.125" style="2" customWidth="1"/>
    <col min="11276" max="11520" width="10.875" style="2"/>
    <col min="11521" max="11521" width="13.375" style="2" customWidth="1"/>
    <col min="11522" max="11522" width="18.375" style="2" customWidth="1"/>
    <col min="11523" max="11523" width="12.125" style="2" customWidth="1"/>
    <col min="11524" max="11524" width="10.875" style="2"/>
    <col min="11525" max="11525" width="12.125" style="2" customWidth="1"/>
    <col min="11526" max="11526" width="10.875" style="2"/>
    <col min="11527" max="11527" width="12.125" style="2" customWidth="1"/>
    <col min="11528" max="11528" width="10.875" style="2"/>
    <col min="11529" max="11529" width="12.125" style="2" customWidth="1"/>
    <col min="11530" max="11530" width="10.875" style="2"/>
    <col min="11531" max="11531" width="12.125" style="2" customWidth="1"/>
    <col min="11532" max="11776" width="10.875" style="2"/>
    <col min="11777" max="11777" width="13.375" style="2" customWidth="1"/>
    <col min="11778" max="11778" width="18.375" style="2" customWidth="1"/>
    <col min="11779" max="11779" width="12.125" style="2" customWidth="1"/>
    <col min="11780" max="11780" width="10.875" style="2"/>
    <col min="11781" max="11781" width="12.125" style="2" customWidth="1"/>
    <col min="11782" max="11782" width="10.875" style="2"/>
    <col min="11783" max="11783" width="12.125" style="2" customWidth="1"/>
    <col min="11784" max="11784" width="10.875" style="2"/>
    <col min="11785" max="11785" width="12.125" style="2" customWidth="1"/>
    <col min="11786" max="11786" width="10.875" style="2"/>
    <col min="11787" max="11787" width="12.125" style="2" customWidth="1"/>
    <col min="11788" max="12032" width="10.875" style="2"/>
    <col min="12033" max="12033" width="13.375" style="2" customWidth="1"/>
    <col min="12034" max="12034" width="18.375" style="2" customWidth="1"/>
    <col min="12035" max="12035" width="12.125" style="2" customWidth="1"/>
    <col min="12036" max="12036" width="10.875" style="2"/>
    <col min="12037" max="12037" width="12.125" style="2" customWidth="1"/>
    <col min="12038" max="12038" width="10.875" style="2"/>
    <col min="12039" max="12039" width="12.125" style="2" customWidth="1"/>
    <col min="12040" max="12040" width="10.875" style="2"/>
    <col min="12041" max="12041" width="12.125" style="2" customWidth="1"/>
    <col min="12042" max="12042" width="10.875" style="2"/>
    <col min="12043" max="12043" width="12.125" style="2" customWidth="1"/>
    <col min="12044" max="12288" width="10.875" style="2"/>
    <col min="12289" max="12289" width="13.375" style="2" customWidth="1"/>
    <col min="12290" max="12290" width="18.375" style="2" customWidth="1"/>
    <col min="12291" max="12291" width="12.125" style="2" customWidth="1"/>
    <col min="12292" max="12292" width="10.875" style="2"/>
    <col min="12293" max="12293" width="12.125" style="2" customWidth="1"/>
    <col min="12294" max="12294" width="10.875" style="2"/>
    <col min="12295" max="12295" width="12.125" style="2" customWidth="1"/>
    <col min="12296" max="12296" width="10.875" style="2"/>
    <col min="12297" max="12297" width="12.125" style="2" customWidth="1"/>
    <col min="12298" max="12298" width="10.875" style="2"/>
    <col min="12299" max="12299" width="12.125" style="2" customWidth="1"/>
    <col min="12300" max="12544" width="10.875" style="2"/>
    <col min="12545" max="12545" width="13.375" style="2" customWidth="1"/>
    <col min="12546" max="12546" width="18.375" style="2" customWidth="1"/>
    <col min="12547" max="12547" width="12.125" style="2" customWidth="1"/>
    <col min="12548" max="12548" width="10.875" style="2"/>
    <col min="12549" max="12549" width="12.125" style="2" customWidth="1"/>
    <col min="12550" max="12550" width="10.875" style="2"/>
    <col min="12551" max="12551" width="12.125" style="2" customWidth="1"/>
    <col min="12552" max="12552" width="10.875" style="2"/>
    <col min="12553" max="12553" width="12.125" style="2" customWidth="1"/>
    <col min="12554" max="12554" width="10.875" style="2"/>
    <col min="12555" max="12555" width="12.125" style="2" customWidth="1"/>
    <col min="12556" max="12800" width="10.875" style="2"/>
    <col min="12801" max="12801" width="13.375" style="2" customWidth="1"/>
    <col min="12802" max="12802" width="18.375" style="2" customWidth="1"/>
    <col min="12803" max="12803" width="12.125" style="2" customWidth="1"/>
    <col min="12804" max="12804" width="10.875" style="2"/>
    <col min="12805" max="12805" width="12.125" style="2" customWidth="1"/>
    <col min="12806" max="12806" width="10.875" style="2"/>
    <col min="12807" max="12807" width="12.125" style="2" customWidth="1"/>
    <col min="12808" max="12808" width="10.875" style="2"/>
    <col min="12809" max="12809" width="12.125" style="2" customWidth="1"/>
    <col min="12810" max="12810" width="10.875" style="2"/>
    <col min="12811" max="12811" width="12.125" style="2" customWidth="1"/>
    <col min="12812" max="13056" width="10.875" style="2"/>
    <col min="13057" max="13057" width="13.375" style="2" customWidth="1"/>
    <col min="13058" max="13058" width="18.375" style="2" customWidth="1"/>
    <col min="13059" max="13059" width="12.125" style="2" customWidth="1"/>
    <col min="13060" max="13060" width="10.875" style="2"/>
    <col min="13061" max="13061" width="12.125" style="2" customWidth="1"/>
    <col min="13062" max="13062" width="10.875" style="2"/>
    <col min="13063" max="13063" width="12.125" style="2" customWidth="1"/>
    <col min="13064" max="13064" width="10.875" style="2"/>
    <col min="13065" max="13065" width="12.125" style="2" customWidth="1"/>
    <col min="13066" max="13066" width="10.875" style="2"/>
    <col min="13067" max="13067" width="12.125" style="2" customWidth="1"/>
    <col min="13068" max="13312" width="10.875" style="2"/>
    <col min="13313" max="13313" width="13.375" style="2" customWidth="1"/>
    <col min="13314" max="13314" width="18.375" style="2" customWidth="1"/>
    <col min="13315" max="13315" width="12.125" style="2" customWidth="1"/>
    <col min="13316" max="13316" width="10.875" style="2"/>
    <col min="13317" max="13317" width="12.125" style="2" customWidth="1"/>
    <col min="13318" max="13318" width="10.875" style="2"/>
    <col min="13319" max="13319" width="12.125" style="2" customWidth="1"/>
    <col min="13320" max="13320" width="10.875" style="2"/>
    <col min="13321" max="13321" width="12.125" style="2" customWidth="1"/>
    <col min="13322" max="13322" width="10.875" style="2"/>
    <col min="13323" max="13323" width="12.125" style="2" customWidth="1"/>
    <col min="13324" max="13568" width="10.875" style="2"/>
    <col min="13569" max="13569" width="13.375" style="2" customWidth="1"/>
    <col min="13570" max="13570" width="18.375" style="2" customWidth="1"/>
    <col min="13571" max="13571" width="12.125" style="2" customWidth="1"/>
    <col min="13572" max="13572" width="10.875" style="2"/>
    <col min="13573" max="13573" width="12.125" style="2" customWidth="1"/>
    <col min="13574" max="13574" width="10.875" style="2"/>
    <col min="13575" max="13575" width="12.125" style="2" customWidth="1"/>
    <col min="13576" max="13576" width="10.875" style="2"/>
    <col min="13577" max="13577" width="12.125" style="2" customWidth="1"/>
    <col min="13578" max="13578" width="10.875" style="2"/>
    <col min="13579" max="13579" width="12.125" style="2" customWidth="1"/>
    <col min="13580" max="13824" width="10.875" style="2"/>
    <col min="13825" max="13825" width="13.375" style="2" customWidth="1"/>
    <col min="13826" max="13826" width="18.375" style="2" customWidth="1"/>
    <col min="13827" max="13827" width="12.125" style="2" customWidth="1"/>
    <col min="13828" max="13828" width="10.875" style="2"/>
    <col min="13829" max="13829" width="12.125" style="2" customWidth="1"/>
    <col min="13830" max="13830" width="10.875" style="2"/>
    <col min="13831" max="13831" width="12.125" style="2" customWidth="1"/>
    <col min="13832" max="13832" width="10.875" style="2"/>
    <col min="13833" max="13833" width="12.125" style="2" customWidth="1"/>
    <col min="13834" max="13834" width="10.875" style="2"/>
    <col min="13835" max="13835" width="12.125" style="2" customWidth="1"/>
    <col min="13836" max="14080" width="10.875" style="2"/>
    <col min="14081" max="14081" width="13.375" style="2" customWidth="1"/>
    <col min="14082" max="14082" width="18.375" style="2" customWidth="1"/>
    <col min="14083" max="14083" width="12.125" style="2" customWidth="1"/>
    <col min="14084" max="14084" width="10.875" style="2"/>
    <col min="14085" max="14085" width="12.125" style="2" customWidth="1"/>
    <col min="14086" max="14086" width="10.875" style="2"/>
    <col min="14087" max="14087" width="12.125" style="2" customWidth="1"/>
    <col min="14088" max="14088" width="10.875" style="2"/>
    <col min="14089" max="14089" width="12.125" style="2" customWidth="1"/>
    <col min="14090" max="14090" width="10.875" style="2"/>
    <col min="14091" max="14091" width="12.125" style="2" customWidth="1"/>
    <col min="14092" max="14336" width="10.875" style="2"/>
    <col min="14337" max="14337" width="13.375" style="2" customWidth="1"/>
    <col min="14338" max="14338" width="18.375" style="2" customWidth="1"/>
    <col min="14339" max="14339" width="12.125" style="2" customWidth="1"/>
    <col min="14340" max="14340" width="10.875" style="2"/>
    <col min="14341" max="14341" width="12.125" style="2" customWidth="1"/>
    <col min="14342" max="14342" width="10.875" style="2"/>
    <col min="14343" max="14343" width="12.125" style="2" customWidth="1"/>
    <col min="14344" max="14344" width="10.875" style="2"/>
    <col min="14345" max="14345" width="12.125" style="2" customWidth="1"/>
    <col min="14346" max="14346" width="10.875" style="2"/>
    <col min="14347" max="14347" width="12.125" style="2" customWidth="1"/>
    <col min="14348" max="14592" width="10.875" style="2"/>
    <col min="14593" max="14593" width="13.375" style="2" customWidth="1"/>
    <col min="14594" max="14594" width="18.375" style="2" customWidth="1"/>
    <col min="14595" max="14595" width="12.125" style="2" customWidth="1"/>
    <col min="14596" max="14596" width="10.875" style="2"/>
    <col min="14597" max="14597" width="12.125" style="2" customWidth="1"/>
    <col min="14598" max="14598" width="10.875" style="2"/>
    <col min="14599" max="14599" width="12.125" style="2" customWidth="1"/>
    <col min="14600" max="14600" width="10.875" style="2"/>
    <col min="14601" max="14601" width="12.125" style="2" customWidth="1"/>
    <col min="14602" max="14602" width="10.875" style="2"/>
    <col min="14603" max="14603" width="12.125" style="2" customWidth="1"/>
    <col min="14604" max="14848" width="10.875" style="2"/>
    <col min="14849" max="14849" width="13.375" style="2" customWidth="1"/>
    <col min="14850" max="14850" width="18.375" style="2" customWidth="1"/>
    <col min="14851" max="14851" width="12.125" style="2" customWidth="1"/>
    <col min="14852" max="14852" width="10.875" style="2"/>
    <col min="14853" max="14853" width="12.125" style="2" customWidth="1"/>
    <col min="14854" max="14854" width="10.875" style="2"/>
    <col min="14855" max="14855" width="12.125" style="2" customWidth="1"/>
    <col min="14856" max="14856" width="10.875" style="2"/>
    <col min="14857" max="14857" width="12.125" style="2" customWidth="1"/>
    <col min="14858" max="14858" width="10.875" style="2"/>
    <col min="14859" max="14859" width="12.125" style="2" customWidth="1"/>
    <col min="14860" max="15104" width="10.875" style="2"/>
    <col min="15105" max="15105" width="13.375" style="2" customWidth="1"/>
    <col min="15106" max="15106" width="18.375" style="2" customWidth="1"/>
    <col min="15107" max="15107" width="12.125" style="2" customWidth="1"/>
    <col min="15108" max="15108" width="10.875" style="2"/>
    <col min="15109" max="15109" width="12.125" style="2" customWidth="1"/>
    <col min="15110" max="15110" width="10.875" style="2"/>
    <col min="15111" max="15111" width="12.125" style="2" customWidth="1"/>
    <col min="15112" max="15112" width="10.875" style="2"/>
    <col min="15113" max="15113" width="12.125" style="2" customWidth="1"/>
    <col min="15114" max="15114" width="10.875" style="2"/>
    <col min="15115" max="15115" width="12.125" style="2" customWidth="1"/>
    <col min="15116" max="15360" width="10.875" style="2"/>
    <col min="15361" max="15361" width="13.375" style="2" customWidth="1"/>
    <col min="15362" max="15362" width="18.375" style="2" customWidth="1"/>
    <col min="15363" max="15363" width="12.125" style="2" customWidth="1"/>
    <col min="15364" max="15364" width="10.875" style="2"/>
    <col min="15365" max="15365" width="12.125" style="2" customWidth="1"/>
    <col min="15366" max="15366" width="10.875" style="2"/>
    <col min="15367" max="15367" width="12.125" style="2" customWidth="1"/>
    <col min="15368" max="15368" width="10.875" style="2"/>
    <col min="15369" max="15369" width="12.125" style="2" customWidth="1"/>
    <col min="15370" max="15370" width="10.875" style="2"/>
    <col min="15371" max="15371" width="12.125" style="2" customWidth="1"/>
    <col min="15372" max="15616" width="10.875" style="2"/>
    <col min="15617" max="15617" width="13.375" style="2" customWidth="1"/>
    <col min="15618" max="15618" width="18.375" style="2" customWidth="1"/>
    <col min="15619" max="15619" width="12.125" style="2" customWidth="1"/>
    <col min="15620" max="15620" width="10.875" style="2"/>
    <col min="15621" max="15621" width="12.125" style="2" customWidth="1"/>
    <col min="15622" max="15622" width="10.875" style="2"/>
    <col min="15623" max="15623" width="12.125" style="2" customWidth="1"/>
    <col min="15624" max="15624" width="10.875" style="2"/>
    <col min="15625" max="15625" width="12.125" style="2" customWidth="1"/>
    <col min="15626" max="15626" width="10.875" style="2"/>
    <col min="15627" max="15627" width="12.125" style="2" customWidth="1"/>
    <col min="15628" max="15872" width="10.875" style="2"/>
    <col min="15873" max="15873" width="13.375" style="2" customWidth="1"/>
    <col min="15874" max="15874" width="18.375" style="2" customWidth="1"/>
    <col min="15875" max="15875" width="12.125" style="2" customWidth="1"/>
    <col min="15876" max="15876" width="10.875" style="2"/>
    <col min="15877" max="15877" width="12.125" style="2" customWidth="1"/>
    <col min="15878" max="15878" width="10.875" style="2"/>
    <col min="15879" max="15879" width="12.125" style="2" customWidth="1"/>
    <col min="15880" max="15880" width="10.875" style="2"/>
    <col min="15881" max="15881" width="12.125" style="2" customWidth="1"/>
    <col min="15882" max="15882" width="10.875" style="2"/>
    <col min="15883" max="15883" width="12.125" style="2" customWidth="1"/>
    <col min="15884" max="16128" width="10.875" style="2"/>
    <col min="16129" max="16129" width="13.375" style="2" customWidth="1"/>
    <col min="16130" max="16130" width="18.375" style="2" customWidth="1"/>
    <col min="16131" max="16131" width="12.125" style="2" customWidth="1"/>
    <col min="16132" max="16132" width="10.875" style="2"/>
    <col min="16133" max="16133" width="12.125" style="2" customWidth="1"/>
    <col min="16134" max="16134" width="10.875" style="2"/>
    <col min="16135" max="16135" width="12.125" style="2" customWidth="1"/>
    <col min="16136" max="16136" width="10.875" style="2"/>
    <col min="16137" max="16137" width="12.125" style="2" customWidth="1"/>
    <col min="16138" max="16138" width="10.875" style="2"/>
    <col min="16139" max="16139" width="12.125" style="2" customWidth="1"/>
    <col min="16140" max="16384" width="10.875" style="2"/>
  </cols>
  <sheetData>
    <row r="1" spans="1:11" x14ac:dyDescent="0.2">
      <c r="A1" s="1"/>
    </row>
    <row r="6" spans="1:11" x14ac:dyDescent="0.2">
      <c r="C6" s="4"/>
      <c r="E6" s="3" t="s">
        <v>92</v>
      </c>
    </row>
    <row r="7" spans="1:11" ht="18" thickBot="1" x14ac:dyDescent="0.25"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">
      <c r="C8" s="6"/>
      <c r="D8" s="6"/>
      <c r="E8" s="4"/>
      <c r="F8" s="7"/>
      <c r="G8" s="7"/>
      <c r="H8" s="22" t="s">
        <v>93</v>
      </c>
      <c r="I8" s="7"/>
      <c r="J8" s="7"/>
      <c r="K8" s="7"/>
    </row>
    <row r="9" spans="1:11" x14ac:dyDescent="0.2">
      <c r="C9" s="8" t="s">
        <v>94</v>
      </c>
      <c r="D9" s="10" t="s">
        <v>95</v>
      </c>
      <c r="E9" s="7"/>
      <c r="F9" s="10" t="s">
        <v>96</v>
      </c>
      <c r="G9" s="7"/>
      <c r="H9" s="10" t="s">
        <v>97</v>
      </c>
      <c r="I9" s="7"/>
      <c r="J9" s="10" t="s">
        <v>98</v>
      </c>
      <c r="K9" s="7"/>
    </row>
    <row r="10" spans="1:11" x14ac:dyDescent="0.2">
      <c r="B10" s="7"/>
      <c r="C10" s="10" t="s">
        <v>99</v>
      </c>
      <c r="D10" s="10" t="s">
        <v>100</v>
      </c>
      <c r="E10" s="10" t="s">
        <v>101</v>
      </c>
      <c r="F10" s="10" t="s">
        <v>100</v>
      </c>
      <c r="G10" s="10" t="s">
        <v>101</v>
      </c>
      <c r="H10" s="10" t="s">
        <v>100</v>
      </c>
      <c r="I10" s="10" t="s">
        <v>101</v>
      </c>
      <c r="J10" s="10" t="s">
        <v>100</v>
      </c>
      <c r="K10" s="10" t="s">
        <v>101</v>
      </c>
    </row>
    <row r="11" spans="1:11" x14ac:dyDescent="0.2">
      <c r="C11" s="12" t="s">
        <v>19</v>
      </c>
      <c r="D11" s="13" t="s">
        <v>38</v>
      </c>
      <c r="E11" s="13" t="s">
        <v>20</v>
      </c>
      <c r="F11" s="13" t="s">
        <v>38</v>
      </c>
      <c r="G11" s="13" t="s">
        <v>20</v>
      </c>
      <c r="H11" s="13" t="s">
        <v>38</v>
      </c>
      <c r="I11" s="13" t="s">
        <v>20</v>
      </c>
      <c r="J11" s="13" t="s">
        <v>38</v>
      </c>
      <c r="K11" s="13" t="s">
        <v>20</v>
      </c>
    </row>
    <row r="12" spans="1:11" x14ac:dyDescent="0.2">
      <c r="B12" s="1" t="s">
        <v>73</v>
      </c>
      <c r="C12" s="23">
        <v>6964</v>
      </c>
      <c r="D12" s="16">
        <f t="shared" ref="D12:D18" si="0">F12+H12+J12+C24+E24+G24</f>
        <v>73141</v>
      </c>
      <c r="E12" s="16">
        <f>G12+I12+K12+D24+F24+H24+1</f>
        <v>11366</v>
      </c>
      <c r="F12" s="15">
        <v>42064</v>
      </c>
      <c r="G12" s="15">
        <v>3343</v>
      </c>
      <c r="H12" s="15">
        <v>14941</v>
      </c>
      <c r="I12" s="15">
        <v>2307</v>
      </c>
      <c r="J12" s="15">
        <v>580</v>
      </c>
      <c r="K12" s="15">
        <v>845</v>
      </c>
    </row>
    <row r="13" spans="1:11" x14ac:dyDescent="0.2">
      <c r="B13" s="1" t="s">
        <v>74</v>
      </c>
      <c r="C13" s="23">
        <v>6871</v>
      </c>
      <c r="D13" s="16">
        <f t="shared" si="0"/>
        <v>68066</v>
      </c>
      <c r="E13" s="16">
        <f>G13+I13+K13+D25+F25+H25</f>
        <v>11163</v>
      </c>
      <c r="F13" s="15">
        <v>38610</v>
      </c>
      <c r="G13" s="15">
        <v>3047</v>
      </c>
      <c r="H13" s="15">
        <v>13150</v>
      </c>
      <c r="I13" s="15">
        <v>2066</v>
      </c>
      <c r="J13" s="15">
        <v>570</v>
      </c>
      <c r="K13" s="15">
        <v>926</v>
      </c>
    </row>
    <row r="14" spans="1:11" x14ac:dyDescent="0.2">
      <c r="B14" s="1" t="s">
        <v>75</v>
      </c>
      <c r="C14" s="23">
        <v>6717</v>
      </c>
      <c r="D14" s="16">
        <f t="shared" si="0"/>
        <v>64156</v>
      </c>
      <c r="E14" s="16">
        <f>G14+I14+K14+D26+F26+H26+4</f>
        <v>10997</v>
      </c>
      <c r="F14" s="15">
        <v>36106</v>
      </c>
      <c r="G14" s="15">
        <v>2898</v>
      </c>
      <c r="H14" s="15">
        <v>11869</v>
      </c>
      <c r="I14" s="15">
        <v>2039</v>
      </c>
      <c r="J14" s="15">
        <v>543</v>
      </c>
      <c r="K14" s="15">
        <v>887</v>
      </c>
    </row>
    <row r="15" spans="1:11" x14ac:dyDescent="0.2">
      <c r="B15" s="1" t="s">
        <v>76</v>
      </c>
      <c r="C15" s="23">
        <v>6018</v>
      </c>
      <c r="D15" s="16">
        <f t="shared" si="0"/>
        <v>60234</v>
      </c>
      <c r="E15" s="16">
        <f>G15+I15+K15+D27+F27+H27</f>
        <v>10685</v>
      </c>
      <c r="F15" s="15">
        <v>34012</v>
      </c>
      <c r="G15" s="15">
        <v>2879</v>
      </c>
      <c r="H15" s="15">
        <v>10353</v>
      </c>
      <c r="I15" s="15">
        <v>1781</v>
      </c>
      <c r="J15" s="15">
        <v>496</v>
      </c>
      <c r="K15" s="15">
        <v>873</v>
      </c>
    </row>
    <row r="16" spans="1:11" x14ac:dyDescent="0.2">
      <c r="B16" s="1" t="s">
        <v>77</v>
      </c>
      <c r="C16" s="23">
        <v>5798</v>
      </c>
      <c r="D16" s="16">
        <f t="shared" si="0"/>
        <v>61418</v>
      </c>
      <c r="E16" s="16">
        <f>G16+I16+K16+D28+F28+H28+1</f>
        <v>10397.399999999998</v>
      </c>
      <c r="F16" s="15">
        <v>33273</v>
      </c>
      <c r="G16" s="15">
        <v>2843.4</v>
      </c>
      <c r="H16" s="15">
        <v>9972</v>
      </c>
      <c r="I16" s="15">
        <v>1724.4</v>
      </c>
      <c r="J16" s="15">
        <v>400</v>
      </c>
      <c r="K16" s="15">
        <v>645.4</v>
      </c>
    </row>
    <row r="17" spans="2:11" x14ac:dyDescent="0.2">
      <c r="B17" s="1" t="s">
        <v>102</v>
      </c>
      <c r="C17" s="23">
        <v>5854</v>
      </c>
      <c r="D17" s="16">
        <f t="shared" si="0"/>
        <v>61005</v>
      </c>
      <c r="E17" s="16">
        <f>G17+I17+K17+D29+F29+H29+1</f>
        <v>10284</v>
      </c>
      <c r="F17" s="15">
        <v>30273</v>
      </c>
      <c r="G17" s="15">
        <v>2542</v>
      </c>
      <c r="H17" s="15">
        <v>9448</v>
      </c>
      <c r="I17" s="15">
        <v>1662</v>
      </c>
      <c r="J17" s="15">
        <v>416</v>
      </c>
      <c r="K17" s="15">
        <v>760</v>
      </c>
    </row>
    <row r="18" spans="2:11" x14ac:dyDescent="0.2">
      <c r="B18" s="3" t="s">
        <v>103</v>
      </c>
      <c r="C18" s="25">
        <v>5913</v>
      </c>
      <c r="D18" s="19">
        <f t="shared" si="0"/>
        <v>59963</v>
      </c>
      <c r="E18" s="19">
        <f>G18+I18+K18+D30+F30+H30</f>
        <v>10269</v>
      </c>
      <c r="F18" s="18">
        <v>29825</v>
      </c>
      <c r="G18" s="18">
        <v>2515</v>
      </c>
      <c r="H18" s="18">
        <v>9169</v>
      </c>
      <c r="I18" s="18">
        <v>1650</v>
      </c>
      <c r="J18" s="18">
        <v>356</v>
      </c>
      <c r="K18" s="18">
        <v>656</v>
      </c>
    </row>
    <row r="19" spans="2:11" ht="18" thickBot="1" x14ac:dyDescent="0.25">
      <c r="B19" s="5"/>
      <c r="C19" s="20"/>
      <c r="D19" s="5"/>
      <c r="E19" s="5"/>
      <c r="F19" s="5"/>
      <c r="G19" s="5"/>
      <c r="H19" s="5"/>
      <c r="I19" s="5"/>
      <c r="J19" s="5"/>
      <c r="K19" s="5"/>
    </row>
    <row r="20" spans="2:11" x14ac:dyDescent="0.2">
      <c r="C20" s="11"/>
      <c r="D20" s="22" t="s">
        <v>104</v>
      </c>
      <c r="E20" s="7"/>
      <c r="F20" s="7"/>
      <c r="G20" s="7"/>
      <c r="H20" s="7"/>
      <c r="I20" s="6"/>
    </row>
    <row r="21" spans="2:11" x14ac:dyDescent="0.2">
      <c r="C21" s="10" t="s">
        <v>105</v>
      </c>
      <c r="D21" s="7"/>
      <c r="E21" s="10" t="s">
        <v>106</v>
      </c>
      <c r="F21" s="7"/>
      <c r="G21" s="10" t="s">
        <v>107</v>
      </c>
      <c r="H21" s="7"/>
      <c r="I21" s="8" t="s">
        <v>3</v>
      </c>
    </row>
    <row r="22" spans="2:11" x14ac:dyDescent="0.2">
      <c r="B22" s="7"/>
      <c r="C22" s="10" t="s">
        <v>100</v>
      </c>
      <c r="D22" s="10" t="s">
        <v>101</v>
      </c>
      <c r="E22" s="10" t="s">
        <v>100</v>
      </c>
      <c r="F22" s="10" t="s">
        <v>101</v>
      </c>
      <c r="G22" s="10" t="s">
        <v>100</v>
      </c>
      <c r="H22" s="10" t="s">
        <v>101</v>
      </c>
      <c r="I22" s="10" t="s">
        <v>67</v>
      </c>
    </row>
    <row r="23" spans="2:11" x14ac:dyDescent="0.2">
      <c r="C23" s="8" t="s">
        <v>108</v>
      </c>
      <c r="D23" s="1" t="s">
        <v>109</v>
      </c>
      <c r="E23" s="1" t="s">
        <v>108</v>
      </c>
      <c r="F23" s="1" t="s">
        <v>109</v>
      </c>
      <c r="G23" s="1" t="s">
        <v>108</v>
      </c>
      <c r="H23" s="1" t="s">
        <v>109</v>
      </c>
      <c r="I23" s="1" t="s">
        <v>109</v>
      </c>
    </row>
    <row r="24" spans="2:11" x14ac:dyDescent="0.2">
      <c r="B24" s="1" t="s">
        <v>73</v>
      </c>
      <c r="C24" s="23">
        <v>13</v>
      </c>
      <c r="D24" s="15">
        <v>99</v>
      </c>
      <c r="E24" s="15">
        <v>41</v>
      </c>
      <c r="F24" s="15">
        <v>23</v>
      </c>
      <c r="G24" s="15">
        <v>15502</v>
      </c>
      <c r="H24" s="15">
        <v>4748</v>
      </c>
      <c r="I24" s="15">
        <v>11572</v>
      </c>
    </row>
    <row r="25" spans="2:11" x14ac:dyDescent="0.2">
      <c r="B25" s="1" t="s">
        <v>74</v>
      </c>
      <c r="C25" s="23">
        <v>15</v>
      </c>
      <c r="D25" s="15">
        <v>75</v>
      </c>
      <c r="E25" s="15">
        <v>53</v>
      </c>
      <c r="F25" s="15">
        <v>24</v>
      </c>
      <c r="G25" s="15">
        <v>15668</v>
      </c>
      <c r="H25" s="15">
        <v>5025</v>
      </c>
      <c r="I25" s="15">
        <v>11651</v>
      </c>
    </row>
    <row r="26" spans="2:11" x14ac:dyDescent="0.2">
      <c r="B26" s="1" t="s">
        <v>75</v>
      </c>
      <c r="C26" s="23">
        <v>11</v>
      </c>
      <c r="D26" s="15">
        <v>74</v>
      </c>
      <c r="E26" s="15">
        <v>53</v>
      </c>
      <c r="F26" s="15">
        <v>33</v>
      </c>
      <c r="G26" s="15">
        <v>15574</v>
      </c>
      <c r="H26" s="15">
        <v>5062</v>
      </c>
      <c r="I26" s="15">
        <v>11329</v>
      </c>
    </row>
    <row r="27" spans="2:11" x14ac:dyDescent="0.2">
      <c r="B27" s="1" t="s">
        <v>76</v>
      </c>
      <c r="C27" s="23">
        <v>9</v>
      </c>
      <c r="D27" s="15">
        <v>40</v>
      </c>
      <c r="E27" s="15">
        <v>38</v>
      </c>
      <c r="F27" s="15">
        <v>26</v>
      </c>
      <c r="G27" s="15">
        <v>15326</v>
      </c>
      <c r="H27" s="15">
        <v>5086</v>
      </c>
      <c r="I27" s="15">
        <v>10688</v>
      </c>
    </row>
    <row r="28" spans="2:11" x14ac:dyDescent="0.2">
      <c r="B28" s="1" t="s">
        <v>77</v>
      </c>
      <c r="C28" s="23">
        <v>8</v>
      </c>
      <c r="D28" s="15">
        <v>62.4</v>
      </c>
      <c r="E28" s="15">
        <v>36</v>
      </c>
      <c r="F28" s="15">
        <v>23.4</v>
      </c>
      <c r="G28" s="15">
        <v>17729</v>
      </c>
      <c r="H28" s="15">
        <v>5097.3999999999996</v>
      </c>
      <c r="I28" s="15">
        <v>10324.4</v>
      </c>
    </row>
    <row r="29" spans="2:11" x14ac:dyDescent="0.2">
      <c r="B29" s="1" t="s">
        <v>102</v>
      </c>
      <c r="C29" s="23">
        <v>8</v>
      </c>
      <c r="D29" s="15">
        <v>69</v>
      </c>
      <c r="E29" s="15">
        <v>35</v>
      </c>
      <c r="F29" s="15">
        <v>23</v>
      </c>
      <c r="G29" s="15">
        <v>20825</v>
      </c>
      <c r="H29" s="15">
        <v>5227</v>
      </c>
      <c r="I29" s="15">
        <v>10208</v>
      </c>
    </row>
    <row r="30" spans="2:11" x14ac:dyDescent="0.2">
      <c r="B30" s="3" t="s">
        <v>103</v>
      </c>
      <c r="C30" s="25">
        <v>9</v>
      </c>
      <c r="D30" s="18">
        <v>79</v>
      </c>
      <c r="E30" s="18">
        <v>44</v>
      </c>
      <c r="F30" s="18">
        <v>32</v>
      </c>
      <c r="G30" s="18">
        <v>20560</v>
      </c>
      <c r="H30" s="18">
        <v>5337</v>
      </c>
      <c r="I30" s="18">
        <v>9332</v>
      </c>
    </row>
    <row r="31" spans="2:11" ht="18" thickBot="1" x14ac:dyDescent="0.25">
      <c r="B31" s="21"/>
      <c r="C31" s="20"/>
      <c r="D31" s="21"/>
      <c r="E31" s="21"/>
      <c r="F31" s="21"/>
      <c r="G31" s="21"/>
      <c r="H31" s="21"/>
      <c r="I31" s="21"/>
    </row>
    <row r="32" spans="2:11" x14ac:dyDescent="0.2">
      <c r="B32" s="19"/>
      <c r="C32" s="1" t="s">
        <v>110</v>
      </c>
      <c r="D32" s="19"/>
      <c r="E32" s="19"/>
      <c r="F32" s="19"/>
      <c r="G32" s="19"/>
      <c r="H32" s="19"/>
      <c r="I32" s="19"/>
    </row>
    <row r="33" spans="1:1" x14ac:dyDescent="0.2">
      <c r="A33" s="1"/>
    </row>
  </sheetData>
  <phoneticPr fontId="2"/>
  <pageMargins left="0.23000000000000004" right="0.23000000000000004" top="0.55000000000000004" bottom="0.56999999999999995" header="0.51200000000000001" footer="0.51200000000000001"/>
  <pageSetup paperSize="12" scale="75" orientation="portrait" verticalDpi="0" r:id="rId1"/>
  <headerFooter alignWithMargins="0"/>
  <rowBreaks count="1" manualBreakCount="1">
    <brk id="32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53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17.125" style="2" customWidth="1"/>
    <col min="3" max="7" width="13.375" style="2" customWidth="1"/>
    <col min="8" max="256" width="12.125" style="2"/>
    <col min="257" max="257" width="13.375" style="2" customWidth="1"/>
    <col min="258" max="258" width="17.125" style="2" customWidth="1"/>
    <col min="259" max="263" width="13.375" style="2" customWidth="1"/>
    <col min="264" max="512" width="12.125" style="2"/>
    <col min="513" max="513" width="13.375" style="2" customWidth="1"/>
    <col min="514" max="514" width="17.125" style="2" customWidth="1"/>
    <col min="515" max="519" width="13.375" style="2" customWidth="1"/>
    <col min="520" max="768" width="12.125" style="2"/>
    <col min="769" max="769" width="13.375" style="2" customWidth="1"/>
    <col min="770" max="770" width="17.125" style="2" customWidth="1"/>
    <col min="771" max="775" width="13.375" style="2" customWidth="1"/>
    <col min="776" max="1024" width="12.125" style="2"/>
    <col min="1025" max="1025" width="13.375" style="2" customWidth="1"/>
    <col min="1026" max="1026" width="17.125" style="2" customWidth="1"/>
    <col min="1027" max="1031" width="13.375" style="2" customWidth="1"/>
    <col min="1032" max="1280" width="12.125" style="2"/>
    <col min="1281" max="1281" width="13.375" style="2" customWidth="1"/>
    <col min="1282" max="1282" width="17.125" style="2" customWidth="1"/>
    <col min="1283" max="1287" width="13.375" style="2" customWidth="1"/>
    <col min="1288" max="1536" width="12.125" style="2"/>
    <col min="1537" max="1537" width="13.375" style="2" customWidth="1"/>
    <col min="1538" max="1538" width="17.125" style="2" customWidth="1"/>
    <col min="1539" max="1543" width="13.375" style="2" customWidth="1"/>
    <col min="1544" max="1792" width="12.125" style="2"/>
    <col min="1793" max="1793" width="13.375" style="2" customWidth="1"/>
    <col min="1794" max="1794" width="17.125" style="2" customWidth="1"/>
    <col min="1795" max="1799" width="13.375" style="2" customWidth="1"/>
    <col min="1800" max="2048" width="12.125" style="2"/>
    <col min="2049" max="2049" width="13.375" style="2" customWidth="1"/>
    <col min="2050" max="2050" width="17.125" style="2" customWidth="1"/>
    <col min="2051" max="2055" width="13.375" style="2" customWidth="1"/>
    <col min="2056" max="2304" width="12.125" style="2"/>
    <col min="2305" max="2305" width="13.375" style="2" customWidth="1"/>
    <col min="2306" max="2306" width="17.125" style="2" customWidth="1"/>
    <col min="2307" max="2311" width="13.375" style="2" customWidth="1"/>
    <col min="2312" max="2560" width="12.125" style="2"/>
    <col min="2561" max="2561" width="13.375" style="2" customWidth="1"/>
    <col min="2562" max="2562" width="17.125" style="2" customWidth="1"/>
    <col min="2563" max="2567" width="13.375" style="2" customWidth="1"/>
    <col min="2568" max="2816" width="12.125" style="2"/>
    <col min="2817" max="2817" width="13.375" style="2" customWidth="1"/>
    <col min="2818" max="2818" width="17.125" style="2" customWidth="1"/>
    <col min="2819" max="2823" width="13.375" style="2" customWidth="1"/>
    <col min="2824" max="3072" width="12.125" style="2"/>
    <col min="3073" max="3073" width="13.375" style="2" customWidth="1"/>
    <col min="3074" max="3074" width="17.125" style="2" customWidth="1"/>
    <col min="3075" max="3079" width="13.375" style="2" customWidth="1"/>
    <col min="3080" max="3328" width="12.125" style="2"/>
    <col min="3329" max="3329" width="13.375" style="2" customWidth="1"/>
    <col min="3330" max="3330" width="17.125" style="2" customWidth="1"/>
    <col min="3331" max="3335" width="13.375" style="2" customWidth="1"/>
    <col min="3336" max="3584" width="12.125" style="2"/>
    <col min="3585" max="3585" width="13.375" style="2" customWidth="1"/>
    <col min="3586" max="3586" width="17.125" style="2" customWidth="1"/>
    <col min="3587" max="3591" width="13.375" style="2" customWidth="1"/>
    <col min="3592" max="3840" width="12.125" style="2"/>
    <col min="3841" max="3841" width="13.375" style="2" customWidth="1"/>
    <col min="3842" max="3842" width="17.125" style="2" customWidth="1"/>
    <col min="3843" max="3847" width="13.375" style="2" customWidth="1"/>
    <col min="3848" max="4096" width="12.125" style="2"/>
    <col min="4097" max="4097" width="13.375" style="2" customWidth="1"/>
    <col min="4098" max="4098" width="17.125" style="2" customWidth="1"/>
    <col min="4099" max="4103" width="13.375" style="2" customWidth="1"/>
    <col min="4104" max="4352" width="12.125" style="2"/>
    <col min="4353" max="4353" width="13.375" style="2" customWidth="1"/>
    <col min="4354" max="4354" width="17.125" style="2" customWidth="1"/>
    <col min="4355" max="4359" width="13.375" style="2" customWidth="1"/>
    <col min="4360" max="4608" width="12.125" style="2"/>
    <col min="4609" max="4609" width="13.375" style="2" customWidth="1"/>
    <col min="4610" max="4610" width="17.125" style="2" customWidth="1"/>
    <col min="4611" max="4615" width="13.375" style="2" customWidth="1"/>
    <col min="4616" max="4864" width="12.125" style="2"/>
    <col min="4865" max="4865" width="13.375" style="2" customWidth="1"/>
    <col min="4866" max="4866" width="17.125" style="2" customWidth="1"/>
    <col min="4867" max="4871" width="13.375" style="2" customWidth="1"/>
    <col min="4872" max="5120" width="12.125" style="2"/>
    <col min="5121" max="5121" width="13.375" style="2" customWidth="1"/>
    <col min="5122" max="5122" width="17.125" style="2" customWidth="1"/>
    <col min="5123" max="5127" width="13.375" style="2" customWidth="1"/>
    <col min="5128" max="5376" width="12.125" style="2"/>
    <col min="5377" max="5377" width="13.375" style="2" customWidth="1"/>
    <col min="5378" max="5378" width="17.125" style="2" customWidth="1"/>
    <col min="5379" max="5383" width="13.375" style="2" customWidth="1"/>
    <col min="5384" max="5632" width="12.125" style="2"/>
    <col min="5633" max="5633" width="13.375" style="2" customWidth="1"/>
    <col min="5634" max="5634" width="17.125" style="2" customWidth="1"/>
    <col min="5635" max="5639" width="13.375" style="2" customWidth="1"/>
    <col min="5640" max="5888" width="12.125" style="2"/>
    <col min="5889" max="5889" width="13.375" style="2" customWidth="1"/>
    <col min="5890" max="5890" width="17.125" style="2" customWidth="1"/>
    <col min="5891" max="5895" width="13.375" style="2" customWidth="1"/>
    <col min="5896" max="6144" width="12.125" style="2"/>
    <col min="6145" max="6145" width="13.375" style="2" customWidth="1"/>
    <col min="6146" max="6146" width="17.125" style="2" customWidth="1"/>
    <col min="6147" max="6151" width="13.375" style="2" customWidth="1"/>
    <col min="6152" max="6400" width="12.125" style="2"/>
    <col min="6401" max="6401" width="13.375" style="2" customWidth="1"/>
    <col min="6402" max="6402" width="17.125" style="2" customWidth="1"/>
    <col min="6403" max="6407" width="13.375" style="2" customWidth="1"/>
    <col min="6408" max="6656" width="12.125" style="2"/>
    <col min="6657" max="6657" width="13.375" style="2" customWidth="1"/>
    <col min="6658" max="6658" width="17.125" style="2" customWidth="1"/>
    <col min="6659" max="6663" width="13.375" style="2" customWidth="1"/>
    <col min="6664" max="6912" width="12.125" style="2"/>
    <col min="6913" max="6913" width="13.375" style="2" customWidth="1"/>
    <col min="6914" max="6914" width="17.125" style="2" customWidth="1"/>
    <col min="6915" max="6919" width="13.375" style="2" customWidth="1"/>
    <col min="6920" max="7168" width="12.125" style="2"/>
    <col min="7169" max="7169" width="13.375" style="2" customWidth="1"/>
    <col min="7170" max="7170" width="17.125" style="2" customWidth="1"/>
    <col min="7171" max="7175" width="13.375" style="2" customWidth="1"/>
    <col min="7176" max="7424" width="12.125" style="2"/>
    <col min="7425" max="7425" width="13.375" style="2" customWidth="1"/>
    <col min="7426" max="7426" width="17.125" style="2" customWidth="1"/>
    <col min="7427" max="7431" width="13.375" style="2" customWidth="1"/>
    <col min="7432" max="7680" width="12.125" style="2"/>
    <col min="7681" max="7681" width="13.375" style="2" customWidth="1"/>
    <col min="7682" max="7682" width="17.125" style="2" customWidth="1"/>
    <col min="7683" max="7687" width="13.375" style="2" customWidth="1"/>
    <col min="7688" max="7936" width="12.125" style="2"/>
    <col min="7937" max="7937" width="13.375" style="2" customWidth="1"/>
    <col min="7938" max="7938" width="17.125" style="2" customWidth="1"/>
    <col min="7939" max="7943" width="13.375" style="2" customWidth="1"/>
    <col min="7944" max="8192" width="12.125" style="2"/>
    <col min="8193" max="8193" width="13.375" style="2" customWidth="1"/>
    <col min="8194" max="8194" width="17.125" style="2" customWidth="1"/>
    <col min="8195" max="8199" width="13.375" style="2" customWidth="1"/>
    <col min="8200" max="8448" width="12.125" style="2"/>
    <col min="8449" max="8449" width="13.375" style="2" customWidth="1"/>
    <col min="8450" max="8450" width="17.125" style="2" customWidth="1"/>
    <col min="8451" max="8455" width="13.375" style="2" customWidth="1"/>
    <col min="8456" max="8704" width="12.125" style="2"/>
    <col min="8705" max="8705" width="13.375" style="2" customWidth="1"/>
    <col min="8706" max="8706" width="17.125" style="2" customWidth="1"/>
    <col min="8707" max="8711" width="13.375" style="2" customWidth="1"/>
    <col min="8712" max="8960" width="12.125" style="2"/>
    <col min="8961" max="8961" width="13.375" style="2" customWidth="1"/>
    <col min="8962" max="8962" width="17.125" style="2" customWidth="1"/>
    <col min="8963" max="8967" width="13.375" style="2" customWidth="1"/>
    <col min="8968" max="9216" width="12.125" style="2"/>
    <col min="9217" max="9217" width="13.375" style="2" customWidth="1"/>
    <col min="9218" max="9218" width="17.125" style="2" customWidth="1"/>
    <col min="9219" max="9223" width="13.375" style="2" customWidth="1"/>
    <col min="9224" max="9472" width="12.125" style="2"/>
    <col min="9473" max="9473" width="13.375" style="2" customWidth="1"/>
    <col min="9474" max="9474" width="17.125" style="2" customWidth="1"/>
    <col min="9475" max="9479" width="13.375" style="2" customWidth="1"/>
    <col min="9480" max="9728" width="12.125" style="2"/>
    <col min="9729" max="9729" width="13.375" style="2" customWidth="1"/>
    <col min="9730" max="9730" width="17.125" style="2" customWidth="1"/>
    <col min="9731" max="9735" width="13.375" style="2" customWidth="1"/>
    <col min="9736" max="9984" width="12.125" style="2"/>
    <col min="9985" max="9985" width="13.375" style="2" customWidth="1"/>
    <col min="9986" max="9986" width="17.125" style="2" customWidth="1"/>
    <col min="9987" max="9991" width="13.375" style="2" customWidth="1"/>
    <col min="9992" max="10240" width="12.125" style="2"/>
    <col min="10241" max="10241" width="13.375" style="2" customWidth="1"/>
    <col min="10242" max="10242" width="17.125" style="2" customWidth="1"/>
    <col min="10243" max="10247" width="13.375" style="2" customWidth="1"/>
    <col min="10248" max="10496" width="12.125" style="2"/>
    <col min="10497" max="10497" width="13.375" style="2" customWidth="1"/>
    <col min="10498" max="10498" width="17.125" style="2" customWidth="1"/>
    <col min="10499" max="10503" width="13.375" style="2" customWidth="1"/>
    <col min="10504" max="10752" width="12.125" style="2"/>
    <col min="10753" max="10753" width="13.375" style="2" customWidth="1"/>
    <col min="10754" max="10754" width="17.125" style="2" customWidth="1"/>
    <col min="10755" max="10759" width="13.375" style="2" customWidth="1"/>
    <col min="10760" max="11008" width="12.125" style="2"/>
    <col min="11009" max="11009" width="13.375" style="2" customWidth="1"/>
    <col min="11010" max="11010" width="17.125" style="2" customWidth="1"/>
    <col min="11011" max="11015" width="13.375" style="2" customWidth="1"/>
    <col min="11016" max="11264" width="12.125" style="2"/>
    <col min="11265" max="11265" width="13.375" style="2" customWidth="1"/>
    <col min="11266" max="11266" width="17.125" style="2" customWidth="1"/>
    <col min="11267" max="11271" width="13.375" style="2" customWidth="1"/>
    <col min="11272" max="11520" width="12.125" style="2"/>
    <col min="11521" max="11521" width="13.375" style="2" customWidth="1"/>
    <col min="11522" max="11522" width="17.125" style="2" customWidth="1"/>
    <col min="11523" max="11527" width="13.375" style="2" customWidth="1"/>
    <col min="11528" max="11776" width="12.125" style="2"/>
    <col min="11777" max="11777" width="13.375" style="2" customWidth="1"/>
    <col min="11778" max="11778" width="17.125" style="2" customWidth="1"/>
    <col min="11779" max="11783" width="13.375" style="2" customWidth="1"/>
    <col min="11784" max="12032" width="12.125" style="2"/>
    <col min="12033" max="12033" width="13.375" style="2" customWidth="1"/>
    <col min="12034" max="12034" width="17.125" style="2" customWidth="1"/>
    <col min="12035" max="12039" width="13.375" style="2" customWidth="1"/>
    <col min="12040" max="12288" width="12.125" style="2"/>
    <col min="12289" max="12289" width="13.375" style="2" customWidth="1"/>
    <col min="12290" max="12290" width="17.125" style="2" customWidth="1"/>
    <col min="12291" max="12295" width="13.375" style="2" customWidth="1"/>
    <col min="12296" max="12544" width="12.125" style="2"/>
    <col min="12545" max="12545" width="13.375" style="2" customWidth="1"/>
    <col min="12546" max="12546" width="17.125" style="2" customWidth="1"/>
    <col min="12547" max="12551" width="13.375" style="2" customWidth="1"/>
    <col min="12552" max="12800" width="12.125" style="2"/>
    <col min="12801" max="12801" width="13.375" style="2" customWidth="1"/>
    <col min="12802" max="12802" width="17.125" style="2" customWidth="1"/>
    <col min="12803" max="12807" width="13.375" style="2" customWidth="1"/>
    <col min="12808" max="13056" width="12.125" style="2"/>
    <col min="13057" max="13057" width="13.375" style="2" customWidth="1"/>
    <col min="13058" max="13058" width="17.125" style="2" customWidth="1"/>
    <col min="13059" max="13063" width="13.375" style="2" customWidth="1"/>
    <col min="13064" max="13312" width="12.125" style="2"/>
    <col min="13313" max="13313" width="13.375" style="2" customWidth="1"/>
    <col min="13314" max="13314" width="17.125" style="2" customWidth="1"/>
    <col min="13315" max="13319" width="13.375" style="2" customWidth="1"/>
    <col min="13320" max="13568" width="12.125" style="2"/>
    <col min="13569" max="13569" width="13.375" style="2" customWidth="1"/>
    <col min="13570" max="13570" width="17.125" style="2" customWidth="1"/>
    <col min="13571" max="13575" width="13.375" style="2" customWidth="1"/>
    <col min="13576" max="13824" width="12.125" style="2"/>
    <col min="13825" max="13825" width="13.375" style="2" customWidth="1"/>
    <col min="13826" max="13826" width="17.125" style="2" customWidth="1"/>
    <col min="13827" max="13831" width="13.375" style="2" customWidth="1"/>
    <col min="13832" max="14080" width="12.125" style="2"/>
    <col min="14081" max="14081" width="13.375" style="2" customWidth="1"/>
    <col min="14082" max="14082" width="17.125" style="2" customWidth="1"/>
    <col min="14083" max="14087" width="13.375" style="2" customWidth="1"/>
    <col min="14088" max="14336" width="12.125" style="2"/>
    <col min="14337" max="14337" width="13.375" style="2" customWidth="1"/>
    <col min="14338" max="14338" width="17.125" style="2" customWidth="1"/>
    <col min="14339" max="14343" width="13.375" style="2" customWidth="1"/>
    <col min="14344" max="14592" width="12.125" style="2"/>
    <col min="14593" max="14593" width="13.375" style="2" customWidth="1"/>
    <col min="14594" max="14594" width="17.125" style="2" customWidth="1"/>
    <col min="14595" max="14599" width="13.375" style="2" customWidth="1"/>
    <col min="14600" max="14848" width="12.125" style="2"/>
    <col min="14849" max="14849" width="13.375" style="2" customWidth="1"/>
    <col min="14850" max="14850" width="17.125" style="2" customWidth="1"/>
    <col min="14851" max="14855" width="13.375" style="2" customWidth="1"/>
    <col min="14856" max="15104" width="12.125" style="2"/>
    <col min="15105" max="15105" width="13.375" style="2" customWidth="1"/>
    <col min="15106" max="15106" width="17.125" style="2" customWidth="1"/>
    <col min="15107" max="15111" width="13.375" style="2" customWidth="1"/>
    <col min="15112" max="15360" width="12.125" style="2"/>
    <col min="15361" max="15361" width="13.375" style="2" customWidth="1"/>
    <col min="15362" max="15362" width="17.125" style="2" customWidth="1"/>
    <col min="15363" max="15367" width="13.375" style="2" customWidth="1"/>
    <col min="15368" max="15616" width="12.125" style="2"/>
    <col min="15617" max="15617" width="13.375" style="2" customWidth="1"/>
    <col min="15618" max="15618" width="17.125" style="2" customWidth="1"/>
    <col min="15619" max="15623" width="13.375" style="2" customWidth="1"/>
    <col min="15624" max="15872" width="12.125" style="2"/>
    <col min="15873" max="15873" width="13.375" style="2" customWidth="1"/>
    <col min="15874" max="15874" width="17.125" style="2" customWidth="1"/>
    <col min="15875" max="15879" width="13.375" style="2" customWidth="1"/>
    <col min="15880" max="16128" width="12.125" style="2"/>
    <col min="16129" max="16129" width="13.375" style="2" customWidth="1"/>
    <col min="16130" max="16130" width="17.125" style="2" customWidth="1"/>
    <col min="16131" max="16135" width="13.375" style="2" customWidth="1"/>
    <col min="16136" max="16384" width="12.125" style="2"/>
  </cols>
  <sheetData>
    <row r="1" spans="1:12" x14ac:dyDescent="0.2">
      <c r="A1" s="1"/>
    </row>
    <row r="6" spans="1:12" x14ac:dyDescent="0.2">
      <c r="E6" s="3" t="s">
        <v>111</v>
      </c>
    </row>
    <row r="7" spans="1:12" ht="18" thickBot="1" x14ac:dyDescent="0.25">
      <c r="B7" s="5"/>
      <c r="C7" s="30" t="s">
        <v>112</v>
      </c>
      <c r="D7" s="5"/>
      <c r="E7" s="5"/>
      <c r="F7" s="5"/>
      <c r="G7" s="5"/>
      <c r="H7" s="5"/>
      <c r="I7" s="5"/>
      <c r="J7" s="5"/>
      <c r="K7" s="5"/>
    </row>
    <row r="8" spans="1:12" x14ac:dyDescent="0.2">
      <c r="C8" s="6"/>
      <c r="E8" s="6"/>
      <c r="F8" s="6"/>
      <c r="G8" s="7"/>
      <c r="H8" s="7"/>
      <c r="I8" s="7"/>
      <c r="J8" s="7"/>
      <c r="K8" s="7"/>
    </row>
    <row r="9" spans="1:12" x14ac:dyDescent="0.2">
      <c r="C9" s="8" t="s">
        <v>113</v>
      </c>
      <c r="E9" s="9" t="s">
        <v>114</v>
      </c>
      <c r="F9" s="6"/>
      <c r="G9" s="8" t="s">
        <v>115</v>
      </c>
      <c r="H9" s="7"/>
      <c r="I9" s="7"/>
      <c r="J9" s="7"/>
      <c r="K9" s="7"/>
    </row>
    <row r="10" spans="1:12" x14ac:dyDescent="0.2">
      <c r="C10" s="10" t="s">
        <v>116</v>
      </c>
      <c r="D10" s="7"/>
      <c r="E10" s="9" t="s">
        <v>117</v>
      </c>
      <c r="F10" s="8" t="s">
        <v>118</v>
      </c>
      <c r="G10" s="8" t="s">
        <v>119</v>
      </c>
      <c r="H10" s="8" t="s">
        <v>120</v>
      </c>
      <c r="I10" s="8" t="s">
        <v>121</v>
      </c>
      <c r="J10" s="4"/>
      <c r="K10" s="7"/>
    </row>
    <row r="11" spans="1:12" x14ac:dyDescent="0.2">
      <c r="C11" s="6"/>
      <c r="D11" s="8" t="s">
        <v>122</v>
      </c>
      <c r="E11" s="9" t="s">
        <v>67</v>
      </c>
      <c r="F11" s="8" t="s">
        <v>123</v>
      </c>
      <c r="G11" s="8" t="s">
        <v>124</v>
      </c>
      <c r="H11" s="8" t="s">
        <v>125</v>
      </c>
      <c r="I11" s="10" t="s">
        <v>126</v>
      </c>
      <c r="J11" s="7"/>
      <c r="K11" s="32" t="s">
        <v>127</v>
      </c>
      <c r="L11" s="4"/>
    </row>
    <row r="12" spans="1:12" x14ac:dyDescent="0.2">
      <c r="B12" s="7"/>
      <c r="C12" s="10" t="s">
        <v>128</v>
      </c>
      <c r="D12" s="10" t="s">
        <v>129</v>
      </c>
      <c r="E12" s="11"/>
      <c r="F12" s="11"/>
      <c r="G12" s="11"/>
      <c r="H12" s="10" t="s">
        <v>130</v>
      </c>
      <c r="I12" s="32" t="s">
        <v>131</v>
      </c>
      <c r="J12" s="32" t="s">
        <v>132</v>
      </c>
      <c r="K12" s="32" t="s">
        <v>131</v>
      </c>
      <c r="L12" s="4"/>
    </row>
    <row r="13" spans="1:12" x14ac:dyDescent="0.2">
      <c r="C13" s="6"/>
      <c r="D13" s="13" t="s">
        <v>19</v>
      </c>
      <c r="E13" s="12" t="s">
        <v>20</v>
      </c>
      <c r="F13" s="12" t="s">
        <v>20</v>
      </c>
      <c r="G13" s="13" t="s">
        <v>20</v>
      </c>
      <c r="I13" s="13" t="s">
        <v>19</v>
      </c>
      <c r="J13" s="13" t="s">
        <v>20</v>
      </c>
      <c r="K13" s="13" t="s">
        <v>19</v>
      </c>
    </row>
    <row r="14" spans="1:12" x14ac:dyDescent="0.2">
      <c r="B14" s="1" t="s">
        <v>133</v>
      </c>
      <c r="C14" s="23">
        <v>12551</v>
      </c>
      <c r="D14" s="15">
        <v>170300</v>
      </c>
      <c r="E14" s="23">
        <v>7516.7</v>
      </c>
      <c r="F14" s="14">
        <f>G14+K29+D44+F44+G44</f>
        <v>10235.455</v>
      </c>
      <c r="G14" s="16">
        <f>J14+G29+H29+I29</f>
        <v>8685.4359999999997</v>
      </c>
      <c r="H14" s="15">
        <v>15718</v>
      </c>
      <c r="I14" s="15">
        <v>6878</v>
      </c>
      <c r="J14" s="16">
        <f>C29+D29</f>
        <v>8582.8760000000002</v>
      </c>
      <c r="K14" s="15">
        <v>6499</v>
      </c>
    </row>
    <row r="15" spans="1:12" x14ac:dyDescent="0.2">
      <c r="B15" s="1" t="s">
        <v>134</v>
      </c>
      <c r="C15" s="23">
        <v>14452</v>
      </c>
      <c r="D15" s="15">
        <v>184112</v>
      </c>
      <c r="E15" s="23">
        <v>9297.3960000000006</v>
      </c>
      <c r="F15" s="14">
        <f>G15+K30+D45+F45+G45</f>
        <v>8224.3019999999997</v>
      </c>
      <c r="G15" s="16">
        <f>J15+G30+H30+I30</f>
        <v>6964.482</v>
      </c>
      <c r="H15" s="15">
        <v>12192</v>
      </c>
      <c r="I15" s="15">
        <v>4958</v>
      </c>
      <c r="J15" s="16">
        <f>C30+D30</f>
        <v>6874.9859999999999</v>
      </c>
      <c r="K15" s="15">
        <v>4826</v>
      </c>
    </row>
    <row r="16" spans="1:12" x14ac:dyDescent="0.2">
      <c r="C16" s="6"/>
      <c r="E16" s="6"/>
      <c r="F16" s="6"/>
    </row>
    <row r="17" spans="2:11" x14ac:dyDescent="0.2">
      <c r="B17" s="1" t="s">
        <v>135</v>
      </c>
      <c r="C17" s="23">
        <v>15349</v>
      </c>
      <c r="D17" s="15">
        <v>195721</v>
      </c>
      <c r="E17" s="23">
        <v>8775.9057790000006</v>
      </c>
      <c r="F17" s="14">
        <f>G17+K32+D47+F47+G47</f>
        <v>11768.935999999998</v>
      </c>
      <c r="G17" s="16">
        <f>J17+G32+H32+I32</f>
        <v>10190.260999999999</v>
      </c>
      <c r="H17" s="15">
        <v>15771</v>
      </c>
      <c r="I17" s="15">
        <v>6361</v>
      </c>
      <c r="J17" s="16">
        <f>C32+D32</f>
        <v>10091.841999999999</v>
      </c>
      <c r="K17" s="15">
        <v>6272</v>
      </c>
    </row>
    <row r="18" spans="2:11" x14ac:dyDescent="0.2">
      <c r="B18" s="1" t="s">
        <v>136</v>
      </c>
      <c r="C18" s="23">
        <v>15623</v>
      </c>
      <c r="D18" s="15">
        <v>197525</v>
      </c>
      <c r="E18" s="23">
        <v>8874.8716590000004</v>
      </c>
      <c r="F18" s="14">
        <f>G18+K33+D48+F48+G48</f>
        <v>12547.044000000002</v>
      </c>
      <c r="G18" s="16">
        <f>J18+G33+H33+I33</f>
        <v>10897.548000000001</v>
      </c>
      <c r="H18" s="15">
        <v>16191</v>
      </c>
      <c r="I18" s="15">
        <v>6608</v>
      </c>
      <c r="J18" s="16">
        <f>C33+D33</f>
        <v>10798.897000000001</v>
      </c>
      <c r="K18" s="15">
        <v>6539</v>
      </c>
    </row>
    <row r="19" spans="2:11" x14ac:dyDescent="0.2">
      <c r="B19" s="1" t="s">
        <v>137</v>
      </c>
      <c r="C19" s="23">
        <v>15944</v>
      </c>
      <c r="D19" s="15">
        <v>198637</v>
      </c>
      <c r="E19" s="23">
        <v>8953.1525779999993</v>
      </c>
      <c r="F19" s="14">
        <f>G19+K34+D49+F49+G49</f>
        <v>14906.834000000001</v>
      </c>
      <c r="G19" s="16">
        <f>J19+G34+H34+I34</f>
        <v>12979.269999999999</v>
      </c>
      <c r="H19" s="15">
        <v>17441</v>
      </c>
      <c r="I19" s="15">
        <v>7529</v>
      </c>
      <c r="J19" s="16">
        <f>C34+D34</f>
        <v>12883.405999999999</v>
      </c>
      <c r="K19" s="15">
        <v>7450</v>
      </c>
    </row>
    <row r="20" spans="2:11" x14ac:dyDescent="0.2">
      <c r="B20" s="1" t="s">
        <v>138</v>
      </c>
      <c r="C20" s="23">
        <v>16325</v>
      </c>
      <c r="D20" s="15">
        <v>199023</v>
      </c>
      <c r="E20" s="23">
        <v>9048.5207530000007</v>
      </c>
      <c r="F20" s="14">
        <f>G20+K35+D50+F50+G50</f>
        <v>15723.300999999999</v>
      </c>
      <c r="G20" s="16">
        <f>J20+G35+H35+I35</f>
        <v>13703.020999999999</v>
      </c>
      <c r="H20" s="15">
        <v>17726</v>
      </c>
      <c r="I20" s="15">
        <v>7857</v>
      </c>
      <c r="J20" s="16">
        <f>C35+D35</f>
        <v>13598.056999999999</v>
      </c>
      <c r="K20" s="15">
        <v>7733</v>
      </c>
    </row>
    <row r="21" spans="2:11" x14ac:dyDescent="0.2">
      <c r="B21" s="3" t="s">
        <v>139</v>
      </c>
      <c r="C21" s="25">
        <v>16592</v>
      </c>
      <c r="D21" s="18">
        <v>198055</v>
      </c>
      <c r="E21" s="25">
        <v>9127.3814189999994</v>
      </c>
      <c r="F21" s="17">
        <f>G21+K36+D51+F51+G51-2</f>
        <v>16189.832000000002</v>
      </c>
      <c r="G21" s="19">
        <f>J21+G36+H36+I36</f>
        <v>14170.122000000001</v>
      </c>
      <c r="H21" s="18">
        <v>18685</v>
      </c>
      <c r="I21" s="18">
        <v>8042</v>
      </c>
      <c r="J21" s="19">
        <f>C36+D36</f>
        <v>14087.351000000001</v>
      </c>
      <c r="K21" s="18">
        <v>7848</v>
      </c>
    </row>
    <row r="22" spans="2:11" ht="18" thickBot="1" x14ac:dyDescent="0.25">
      <c r="B22" s="5"/>
      <c r="C22" s="20"/>
      <c r="D22" s="5"/>
      <c r="E22" s="20"/>
      <c r="F22" s="20"/>
      <c r="G22" s="5"/>
      <c r="H22" s="5"/>
      <c r="I22" s="5"/>
      <c r="J22" s="5"/>
      <c r="K22" s="5"/>
    </row>
    <row r="23" spans="2:11" x14ac:dyDescent="0.2">
      <c r="C23" s="11"/>
      <c r="D23" s="7"/>
      <c r="E23" s="7"/>
      <c r="F23" s="7"/>
      <c r="G23" s="22" t="s">
        <v>118</v>
      </c>
      <c r="H23" s="7"/>
      <c r="I23" s="7"/>
      <c r="J23" s="7"/>
      <c r="K23" s="7"/>
    </row>
    <row r="24" spans="2:11" x14ac:dyDescent="0.2">
      <c r="C24" s="11"/>
      <c r="D24" s="7"/>
      <c r="E24" s="22" t="s">
        <v>140</v>
      </c>
      <c r="F24" s="7"/>
      <c r="G24" s="7"/>
      <c r="H24" s="7"/>
      <c r="I24" s="7"/>
      <c r="J24" s="6"/>
    </row>
    <row r="25" spans="2:11" x14ac:dyDescent="0.2">
      <c r="C25" s="11"/>
      <c r="D25" s="22" t="s">
        <v>141</v>
      </c>
      <c r="E25" s="7"/>
      <c r="F25" s="7"/>
      <c r="G25" s="6"/>
      <c r="H25" s="6"/>
      <c r="I25" s="6"/>
      <c r="J25" s="10" t="s">
        <v>142</v>
      </c>
      <c r="K25" s="7"/>
    </row>
    <row r="26" spans="2:11" x14ac:dyDescent="0.2">
      <c r="C26" s="10" t="s">
        <v>127</v>
      </c>
      <c r="D26" s="8" t="s">
        <v>143</v>
      </c>
      <c r="E26" s="7"/>
      <c r="F26" s="7"/>
      <c r="G26" s="9" t="s">
        <v>144</v>
      </c>
      <c r="H26" s="8" t="s">
        <v>145</v>
      </c>
      <c r="I26" s="9" t="s">
        <v>146</v>
      </c>
      <c r="J26" s="6"/>
      <c r="K26" s="6"/>
    </row>
    <row r="27" spans="2:11" x14ac:dyDescent="0.2">
      <c r="B27" s="7"/>
      <c r="C27" s="10" t="s">
        <v>132</v>
      </c>
      <c r="D27" s="10" t="s">
        <v>123</v>
      </c>
      <c r="E27" s="32" t="s">
        <v>147</v>
      </c>
      <c r="F27" s="32" t="s">
        <v>148</v>
      </c>
      <c r="G27" s="32" t="s">
        <v>149</v>
      </c>
      <c r="H27" s="11"/>
      <c r="I27" s="11"/>
      <c r="J27" s="10" t="s">
        <v>150</v>
      </c>
      <c r="K27" s="10" t="s">
        <v>132</v>
      </c>
    </row>
    <row r="28" spans="2:11" x14ac:dyDescent="0.2">
      <c r="C28" s="12" t="s">
        <v>20</v>
      </c>
      <c r="D28" s="33" t="s">
        <v>20</v>
      </c>
      <c r="E28" s="33" t="s">
        <v>20</v>
      </c>
      <c r="F28" s="13" t="s">
        <v>20</v>
      </c>
      <c r="G28" s="13" t="s">
        <v>20</v>
      </c>
      <c r="H28" s="13" t="s">
        <v>20</v>
      </c>
      <c r="I28" s="13" t="s">
        <v>20</v>
      </c>
      <c r="J28" s="13" t="s">
        <v>19</v>
      </c>
      <c r="K28" s="13" t="s">
        <v>20</v>
      </c>
    </row>
    <row r="29" spans="2:11" x14ac:dyDescent="0.2">
      <c r="B29" s="1" t="s">
        <v>133</v>
      </c>
      <c r="C29" s="23">
        <v>7912.2579999999998</v>
      </c>
      <c r="D29" s="16">
        <f>E29+F29</f>
        <v>670.61799999999994</v>
      </c>
      <c r="E29" s="15">
        <v>509.41199999999998</v>
      </c>
      <c r="F29" s="15">
        <v>161.20599999999999</v>
      </c>
      <c r="G29" s="15">
        <v>23.649000000000001</v>
      </c>
      <c r="H29" s="15">
        <v>9.7000000000000003E-2</v>
      </c>
      <c r="I29" s="15">
        <v>78.813999999999993</v>
      </c>
      <c r="J29" s="24" t="s">
        <v>151</v>
      </c>
      <c r="K29" s="15">
        <v>294.01900000000001</v>
      </c>
    </row>
    <row r="30" spans="2:11" x14ac:dyDescent="0.2">
      <c r="B30" s="1" t="s">
        <v>134</v>
      </c>
      <c r="C30" s="23">
        <f>6631.144-0.474</f>
        <v>6630.67</v>
      </c>
      <c r="D30" s="16">
        <f>E30+F30</f>
        <v>244.316</v>
      </c>
      <c r="E30" s="15">
        <v>75.233000000000004</v>
      </c>
      <c r="F30" s="15">
        <v>169.083</v>
      </c>
      <c r="G30" s="15">
        <v>27.995000000000001</v>
      </c>
      <c r="H30" s="24" t="s">
        <v>39</v>
      </c>
      <c r="I30" s="15">
        <v>61.500999999999998</v>
      </c>
      <c r="J30" s="15">
        <v>386</v>
      </c>
      <c r="K30" s="15">
        <v>188.54599999999999</v>
      </c>
    </row>
    <row r="31" spans="2:11" x14ac:dyDescent="0.2">
      <c r="C31" s="6"/>
    </row>
    <row r="32" spans="2:11" x14ac:dyDescent="0.2">
      <c r="B32" s="1" t="s">
        <v>135</v>
      </c>
      <c r="C32" s="23">
        <v>9899.14</v>
      </c>
      <c r="D32" s="16">
        <f>E32+F32</f>
        <v>192.702</v>
      </c>
      <c r="E32" s="15">
        <v>67.37</v>
      </c>
      <c r="F32" s="15">
        <v>125.33199999999999</v>
      </c>
      <c r="G32" s="15">
        <v>26.027999999999999</v>
      </c>
      <c r="H32" s="24" t="s">
        <v>39</v>
      </c>
      <c r="I32" s="15">
        <v>72.391000000000005</v>
      </c>
      <c r="J32" s="15">
        <v>687</v>
      </c>
      <c r="K32" s="15">
        <v>402.59500000000003</v>
      </c>
    </row>
    <row r="33" spans="2:11" x14ac:dyDescent="0.2">
      <c r="B33" s="1" t="s">
        <v>136</v>
      </c>
      <c r="C33" s="23">
        <v>10626.768</v>
      </c>
      <c r="D33" s="16">
        <f>E33+F33</f>
        <v>172.12899999999999</v>
      </c>
      <c r="E33" s="15">
        <v>53.680999999999997</v>
      </c>
      <c r="F33" s="15">
        <v>118.44799999999999</v>
      </c>
      <c r="G33" s="15">
        <v>28.581</v>
      </c>
      <c r="H33" s="24" t="s">
        <v>39</v>
      </c>
      <c r="I33" s="15">
        <v>70.069999999999993</v>
      </c>
      <c r="J33" s="15">
        <v>677</v>
      </c>
      <c r="K33" s="15">
        <v>398.73599999999999</v>
      </c>
    </row>
    <row r="34" spans="2:11" x14ac:dyDescent="0.2">
      <c r="B34" s="1" t="s">
        <v>137</v>
      </c>
      <c r="C34" s="23">
        <v>12684.578</v>
      </c>
      <c r="D34" s="16">
        <f>E34+F34</f>
        <v>198.828</v>
      </c>
      <c r="E34" s="15">
        <v>52.991999999999997</v>
      </c>
      <c r="F34" s="15">
        <v>145.83600000000001</v>
      </c>
      <c r="G34" s="15">
        <v>35.115000000000002</v>
      </c>
      <c r="H34" s="24" t="s">
        <v>39</v>
      </c>
      <c r="I34" s="15">
        <v>60.749000000000002</v>
      </c>
      <c r="J34" s="15">
        <v>736</v>
      </c>
      <c r="K34" s="15">
        <v>479.858</v>
      </c>
    </row>
    <row r="35" spans="2:11" x14ac:dyDescent="0.2">
      <c r="B35" s="1" t="s">
        <v>138</v>
      </c>
      <c r="C35" s="23">
        <v>13265.478999999999</v>
      </c>
      <c r="D35" s="16">
        <f>E35+F35</f>
        <v>332.57799999999997</v>
      </c>
      <c r="E35" s="15">
        <v>119.753</v>
      </c>
      <c r="F35" s="15">
        <v>212.82499999999999</v>
      </c>
      <c r="G35" s="15">
        <v>43.256</v>
      </c>
      <c r="H35" s="24" t="s">
        <v>39</v>
      </c>
      <c r="I35" s="15">
        <v>61.707999999999998</v>
      </c>
      <c r="J35" s="15">
        <v>807</v>
      </c>
      <c r="K35" s="15">
        <v>554.24599999999998</v>
      </c>
    </row>
    <row r="36" spans="2:11" x14ac:dyDescent="0.2">
      <c r="B36" s="3" t="s">
        <v>139</v>
      </c>
      <c r="C36" s="25">
        <v>13534.01</v>
      </c>
      <c r="D36" s="19">
        <f>E36+F36</f>
        <v>553.34100000000001</v>
      </c>
      <c r="E36" s="18">
        <v>419.048</v>
      </c>
      <c r="F36" s="18">
        <v>134.29300000000001</v>
      </c>
      <c r="G36" s="18">
        <v>38.914000000000001</v>
      </c>
      <c r="H36" s="26" t="s">
        <v>39</v>
      </c>
      <c r="I36" s="18">
        <v>43.856999999999999</v>
      </c>
      <c r="J36" s="18">
        <v>877</v>
      </c>
      <c r="K36" s="18">
        <v>609.97699999999998</v>
      </c>
    </row>
    <row r="37" spans="2:11" ht="18" thickBot="1" x14ac:dyDescent="0.25">
      <c r="B37" s="5"/>
      <c r="C37" s="20"/>
      <c r="D37" s="5"/>
      <c r="E37" s="5"/>
      <c r="F37" s="5"/>
      <c r="G37" s="5"/>
      <c r="H37" s="5"/>
      <c r="I37" s="5"/>
      <c r="J37" s="5"/>
      <c r="K37" s="5"/>
    </row>
    <row r="38" spans="2:11" x14ac:dyDescent="0.2">
      <c r="C38" s="11"/>
      <c r="D38" s="7"/>
      <c r="E38" s="7"/>
      <c r="F38" s="7"/>
      <c r="G38" s="22" t="s">
        <v>118</v>
      </c>
      <c r="H38" s="7"/>
      <c r="I38" s="7"/>
      <c r="J38" s="7"/>
      <c r="K38" s="7"/>
    </row>
    <row r="39" spans="2:11" x14ac:dyDescent="0.2">
      <c r="C39" s="6"/>
      <c r="E39" s="6"/>
      <c r="G39" s="8" t="s">
        <v>152</v>
      </c>
      <c r="H39" s="4"/>
    </row>
    <row r="40" spans="2:11" x14ac:dyDescent="0.2">
      <c r="C40" s="10" t="s">
        <v>153</v>
      </c>
      <c r="D40" s="7"/>
      <c r="E40" s="10" t="s">
        <v>154</v>
      </c>
      <c r="F40" s="7"/>
      <c r="G40" s="6"/>
      <c r="H40" s="22" t="s">
        <v>155</v>
      </c>
      <c r="I40" s="7"/>
      <c r="J40" s="7"/>
      <c r="K40" s="7"/>
    </row>
    <row r="41" spans="2:11" x14ac:dyDescent="0.2">
      <c r="C41" s="6"/>
      <c r="D41" s="6"/>
      <c r="E41" s="9" t="s">
        <v>156</v>
      </c>
      <c r="F41" s="6"/>
      <c r="G41" s="8" t="s">
        <v>123</v>
      </c>
      <c r="H41" s="9" t="s">
        <v>157</v>
      </c>
      <c r="I41" s="9" t="s">
        <v>158</v>
      </c>
      <c r="J41" s="6"/>
      <c r="K41" s="9" t="s">
        <v>159</v>
      </c>
    </row>
    <row r="42" spans="2:11" x14ac:dyDescent="0.2">
      <c r="B42" s="7"/>
      <c r="C42" s="32" t="s">
        <v>160</v>
      </c>
      <c r="D42" s="32" t="s">
        <v>161</v>
      </c>
      <c r="E42" s="32" t="s">
        <v>162</v>
      </c>
      <c r="F42" s="32" t="s">
        <v>161</v>
      </c>
      <c r="G42" s="11"/>
      <c r="H42" s="32" t="s">
        <v>163</v>
      </c>
      <c r="I42" s="32" t="s">
        <v>149</v>
      </c>
      <c r="J42" s="32" t="s">
        <v>164</v>
      </c>
      <c r="K42" s="32" t="s">
        <v>165</v>
      </c>
    </row>
    <row r="43" spans="2:11" x14ac:dyDescent="0.2">
      <c r="C43" s="12" t="s">
        <v>19</v>
      </c>
      <c r="D43" s="13" t="s">
        <v>20</v>
      </c>
      <c r="E43" s="13" t="s">
        <v>19</v>
      </c>
      <c r="F43" s="13" t="s">
        <v>20</v>
      </c>
      <c r="G43" s="13" t="s">
        <v>20</v>
      </c>
      <c r="H43" s="13" t="s">
        <v>20</v>
      </c>
      <c r="I43" s="13" t="s">
        <v>20</v>
      </c>
      <c r="J43" s="13" t="s">
        <v>20</v>
      </c>
      <c r="K43" s="13" t="s">
        <v>20</v>
      </c>
    </row>
    <row r="44" spans="2:11" x14ac:dyDescent="0.2">
      <c r="B44" s="1" t="s">
        <v>133</v>
      </c>
      <c r="C44" s="27" t="s">
        <v>151</v>
      </c>
      <c r="D44" s="15">
        <v>418</v>
      </c>
      <c r="E44" s="15">
        <v>1167</v>
      </c>
      <c r="F44" s="15">
        <v>462</v>
      </c>
      <c r="G44" s="16">
        <f>H44+I44+J44+K44</f>
        <v>376</v>
      </c>
      <c r="H44" s="15">
        <v>11</v>
      </c>
      <c r="I44" s="15">
        <v>365</v>
      </c>
      <c r="J44" s="24" t="s">
        <v>39</v>
      </c>
      <c r="K44" s="24" t="s">
        <v>39</v>
      </c>
    </row>
    <row r="45" spans="2:11" x14ac:dyDescent="0.2">
      <c r="B45" s="1" t="s">
        <v>134</v>
      </c>
      <c r="C45" s="23">
        <v>1398</v>
      </c>
      <c r="D45" s="15">
        <v>354.74900000000002</v>
      </c>
      <c r="E45" s="15">
        <v>520</v>
      </c>
      <c r="F45" s="15">
        <v>244.167</v>
      </c>
      <c r="G45" s="16">
        <f>H45+I45+J45+K45</f>
        <v>472.358</v>
      </c>
      <c r="H45" s="15">
        <v>13.241</v>
      </c>
      <c r="I45" s="15">
        <v>458.74700000000001</v>
      </c>
      <c r="J45" s="15">
        <v>0.27600000000000002</v>
      </c>
      <c r="K45" s="15">
        <v>9.4E-2</v>
      </c>
    </row>
    <row r="46" spans="2:11" x14ac:dyDescent="0.2">
      <c r="C46" s="6"/>
    </row>
    <row r="47" spans="2:11" x14ac:dyDescent="0.2">
      <c r="B47" s="1" t="s">
        <v>135</v>
      </c>
      <c r="C47" s="23">
        <v>1054</v>
      </c>
      <c r="D47" s="15">
        <v>286.13799999999998</v>
      </c>
      <c r="E47" s="15">
        <v>357</v>
      </c>
      <c r="F47" s="15">
        <v>192.417</v>
      </c>
      <c r="G47" s="16">
        <f>H47+I47+J47+K47</f>
        <v>697.52499999999998</v>
      </c>
      <c r="H47" s="15">
        <v>14.558</v>
      </c>
      <c r="I47" s="15">
        <v>682.96699999999998</v>
      </c>
      <c r="J47" s="24" t="s">
        <v>39</v>
      </c>
      <c r="K47" s="24" t="s">
        <v>39</v>
      </c>
    </row>
    <row r="48" spans="2:11" x14ac:dyDescent="0.2">
      <c r="B48" s="1" t="s">
        <v>136</v>
      </c>
      <c r="C48" s="23">
        <v>858</v>
      </c>
      <c r="D48" s="15">
        <v>219.39599999999999</v>
      </c>
      <c r="E48" s="15">
        <v>357</v>
      </c>
      <c r="F48" s="15">
        <v>211.696</v>
      </c>
      <c r="G48" s="16">
        <f>H48+I48+J48+K48</f>
        <v>819.66800000000001</v>
      </c>
      <c r="H48" s="15">
        <v>11.366</v>
      </c>
      <c r="I48" s="15">
        <v>808.28200000000004</v>
      </c>
      <c r="J48" s="24" t="s">
        <v>39</v>
      </c>
      <c r="K48" s="15">
        <v>0.02</v>
      </c>
    </row>
    <row r="49" spans="2:11" x14ac:dyDescent="0.2">
      <c r="B49" s="1" t="s">
        <v>137</v>
      </c>
      <c r="C49" s="23">
        <v>498</v>
      </c>
      <c r="D49" s="15">
        <v>115.244</v>
      </c>
      <c r="E49" s="15">
        <v>222</v>
      </c>
      <c r="F49" s="15">
        <v>151.89599999999999</v>
      </c>
      <c r="G49" s="16">
        <f>H49+I49+J49+K49</f>
        <v>1180.566</v>
      </c>
      <c r="H49" s="15">
        <v>14.983000000000001</v>
      </c>
      <c r="I49" s="15">
        <v>1164.8420000000001</v>
      </c>
      <c r="J49" s="15">
        <v>0.74099999999999999</v>
      </c>
      <c r="K49" s="24" t="s">
        <v>39</v>
      </c>
    </row>
    <row r="50" spans="2:11" x14ac:dyDescent="0.2">
      <c r="B50" s="1" t="s">
        <v>138</v>
      </c>
      <c r="C50" s="23">
        <v>531</v>
      </c>
      <c r="D50" s="15">
        <v>131.03100000000001</v>
      </c>
      <c r="E50" s="15">
        <v>65</v>
      </c>
      <c r="F50" s="15">
        <v>37.703000000000003</v>
      </c>
      <c r="G50" s="16">
        <f>H50+I50+J50+K50</f>
        <v>1297.3000000000002</v>
      </c>
      <c r="H50" s="15">
        <v>25.872</v>
      </c>
      <c r="I50" s="15">
        <v>1271.4280000000001</v>
      </c>
      <c r="J50" s="24" t="s">
        <v>39</v>
      </c>
      <c r="K50" s="24" t="s">
        <v>39</v>
      </c>
    </row>
    <row r="51" spans="2:11" x14ac:dyDescent="0.2">
      <c r="B51" s="3" t="s">
        <v>139</v>
      </c>
      <c r="C51" s="25">
        <v>488</v>
      </c>
      <c r="D51" s="18">
        <v>115.91800000000001</v>
      </c>
      <c r="E51" s="18">
        <v>54</v>
      </c>
      <c r="F51" s="18">
        <v>32.33</v>
      </c>
      <c r="G51" s="19">
        <f>H51+I51+J51+K51</f>
        <v>1263.4849999999999</v>
      </c>
      <c r="H51" s="18">
        <v>11.897</v>
      </c>
      <c r="I51" s="18">
        <v>1251.5609999999999</v>
      </c>
      <c r="J51" s="26" t="s">
        <v>39</v>
      </c>
      <c r="K51" s="18">
        <v>2.7E-2</v>
      </c>
    </row>
    <row r="52" spans="2:11" ht="18" thickBot="1" x14ac:dyDescent="0.25">
      <c r="B52" s="5"/>
      <c r="C52" s="20"/>
      <c r="D52" s="5"/>
      <c r="E52" s="5"/>
      <c r="F52" s="5"/>
      <c r="G52" s="5"/>
      <c r="H52" s="5"/>
      <c r="I52" s="5"/>
      <c r="J52" s="5"/>
      <c r="K52" s="5"/>
    </row>
    <row r="53" spans="2:11" x14ac:dyDescent="0.2">
      <c r="C53" s="1" t="s">
        <v>166</v>
      </c>
    </row>
  </sheetData>
  <phoneticPr fontId="2"/>
  <pageMargins left="0.23000000000000004" right="0.23000000000000004" top="0.53" bottom="0.55000000000000004" header="0.51200000000000001" footer="0.51200000000000001"/>
  <pageSetup paperSize="12" scale="75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23"/>
  <sheetViews>
    <sheetView showGridLines="0" zoomScale="75" workbookViewId="0">
      <selection activeCell="P30" sqref="P30"/>
    </sheetView>
  </sheetViews>
  <sheetFormatPr defaultColWidth="12.125" defaultRowHeight="17.25" x14ac:dyDescent="0.2"/>
  <cols>
    <col min="1" max="1" width="13.375" style="2" customWidth="1"/>
    <col min="2" max="2" width="17.125" style="2" customWidth="1"/>
    <col min="3" max="7" width="13.375" style="2" customWidth="1"/>
    <col min="8" max="256" width="12.125" style="2"/>
    <col min="257" max="257" width="13.375" style="2" customWidth="1"/>
    <col min="258" max="258" width="17.125" style="2" customWidth="1"/>
    <col min="259" max="263" width="13.375" style="2" customWidth="1"/>
    <col min="264" max="512" width="12.125" style="2"/>
    <col min="513" max="513" width="13.375" style="2" customWidth="1"/>
    <col min="514" max="514" width="17.125" style="2" customWidth="1"/>
    <col min="515" max="519" width="13.375" style="2" customWidth="1"/>
    <col min="520" max="768" width="12.125" style="2"/>
    <col min="769" max="769" width="13.375" style="2" customWidth="1"/>
    <col min="770" max="770" width="17.125" style="2" customWidth="1"/>
    <col min="771" max="775" width="13.375" style="2" customWidth="1"/>
    <col min="776" max="1024" width="12.125" style="2"/>
    <col min="1025" max="1025" width="13.375" style="2" customWidth="1"/>
    <col min="1026" max="1026" width="17.125" style="2" customWidth="1"/>
    <col min="1027" max="1031" width="13.375" style="2" customWidth="1"/>
    <col min="1032" max="1280" width="12.125" style="2"/>
    <col min="1281" max="1281" width="13.375" style="2" customWidth="1"/>
    <col min="1282" max="1282" width="17.125" style="2" customWidth="1"/>
    <col min="1283" max="1287" width="13.375" style="2" customWidth="1"/>
    <col min="1288" max="1536" width="12.125" style="2"/>
    <col min="1537" max="1537" width="13.375" style="2" customWidth="1"/>
    <col min="1538" max="1538" width="17.125" style="2" customWidth="1"/>
    <col min="1539" max="1543" width="13.375" style="2" customWidth="1"/>
    <col min="1544" max="1792" width="12.125" style="2"/>
    <col min="1793" max="1793" width="13.375" style="2" customWidth="1"/>
    <col min="1794" max="1794" width="17.125" style="2" customWidth="1"/>
    <col min="1795" max="1799" width="13.375" style="2" customWidth="1"/>
    <col min="1800" max="2048" width="12.125" style="2"/>
    <col min="2049" max="2049" width="13.375" style="2" customWidth="1"/>
    <col min="2050" max="2050" width="17.125" style="2" customWidth="1"/>
    <col min="2051" max="2055" width="13.375" style="2" customWidth="1"/>
    <col min="2056" max="2304" width="12.125" style="2"/>
    <col min="2305" max="2305" width="13.375" style="2" customWidth="1"/>
    <col min="2306" max="2306" width="17.125" style="2" customWidth="1"/>
    <col min="2307" max="2311" width="13.375" style="2" customWidth="1"/>
    <col min="2312" max="2560" width="12.125" style="2"/>
    <col min="2561" max="2561" width="13.375" style="2" customWidth="1"/>
    <col min="2562" max="2562" width="17.125" style="2" customWidth="1"/>
    <col min="2563" max="2567" width="13.375" style="2" customWidth="1"/>
    <col min="2568" max="2816" width="12.125" style="2"/>
    <col min="2817" max="2817" width="13.375" style="2" customWidth="1"/>
    <col min="2818" max="2818" width="17.125" style="2" customWidth="1"/>
    <col min="2819" max="2823" width="13.375" style="2" customWidth="1"/>
    <col min="2824" max="3072" width="12.125" style="2"/>
    <col min="3073" max="3073" width="13.375" style="2" customWidth="1"/>
    <col min="3074" max="3074" width="17.125" style="2" customWidth="1"/>
    <col min="3075" max="3079" width="13.375" style="2" customWidth="1"/>
    <col min="3080" max="3328" width="12.125" style="2"/>
    <col min="3329" max="3329" width="13.375" style="2" customWidth="1"/>
    <col min="3330" max="3330" width="17.125" style="2" customWidth="1"/>
    <col min="3331" max="3335" width="13.375" style="2" customWidth="1"/>
    <col min="3336" max="3584" width="12.125" style="2"/>
    <col min="3585" max="3585" width="13.375" style="2" customWidth="1"/>
    <col min="3586" max="3586" width="17.125" style="2" customWidth="1"/>
    <col min="3587" max="3591" width="13.375" style="2" customWidth="1"/>
    <col min="3592" max="3840" width="12.125" style="2"/>
    <col min="3841" max="3841" width="13.375" style="2" customWidth="1"/>
    <col min="3842" max="3842" width="17.125" style="2" customWidth="1"/>
    <col min="3843" max="3847" width="13.375" style="2" customWidth="1"/>
    <col min="3848" max="4096" width="12.125" style="2"/>
    <col min="4097" max="4097" width="13.375" style="2" customWidth="1"/>
    <col min="4098" max="4098" width="17.125" style="2" customWidth="1"/>
    <col min="4099" max="4103" width="13.375" style="2" customWidth="1"/>
    <col min="4104" max="4352" width="12.125" style="2"/>
    <col min="4353" max="4353" width="13.375" style="2" customWidth="1"/>
    <col min="4354" max="4354" width="17.125" style="2" customWidth="1"/>
    <col min="4355" max="4359" width="13.375" style="2" customWidth="1"/>
    <col min="4360" max="4608" width="12.125" style="2"/>
    <col min="4609" max="4609" width="13.375" style="2" customWidth="1"/>
    <col min="4610" max="4610" width="17.125" style="2" customWidth="1"/>
    <col min="4611" max="4615" width="13.375" style="2" customWidth="1"/>
    <col min="4616" max="4864" width="12.125" style="2"/>
    <col min="4865" max="4865" width="13.375" style="2" customWidth="1"/>
    <col min="4866" max="4866" width="17.125" style="2" customWidth="1"/>
    <col min="4867" max="4871" width="13.375" style="2" customWidth="1"/>
    <col min="4872" max="5120" width="12.125" style="2"/>
    <col min="5121" max="5121" width="13.375" style="2" customWidth="1"/>
    <col min="5122" max="5122" width="17.125" style="2" customWidth="1"/>
    <col min="5123" max="5127" width="13.375" style="2" customWidth="1"/>
    <col min="5128" max="5376" width="12.125" style="2"/>
    <col min="5377" max="5377" width="13.375" style="2" customWidth="1"/>
    <col min="5378" max="5378" width="17.125" style="2" customWidth="1"/>
    <col min="5379" max="5383" width="13.375" style="2" customWidth="1"/>
    <col min="5384" max="5632" width="12.125" style="2"/>
    <col min="5633" max="5633" width="13.375" style="2" customWidth="1"/>
    <col min="5634" max="5634" width="17.125" style="2" customWidth="1"/>
    <col min="5635" max="5639" width="13.375" style="2" customWidth="1"/>
    <col min="5640" max="5888" width="12.125" style="2"/>
    <col min="5889" max="5889" width="13.375" style="2" customWidth="1"/>
    <col min="5890" max="5890" width="17.125" style="2" customWidth="1"/>
    <col min="5891" max="5895" width="13.375" style="2" customWidth="1"/>
    <col min="5896" max="6144" width="12.125" style="2"/>
    <col min="6145" max="6145" width="13.375" style="2" customWidth="1"/>
    <col min="6146" max="6146" width="17.125" style="2" customWidth="1"/>
    <col min="6147" max="6151" width="13.375" style="2" customWidth="1"/>
    <col min="6152" max="6400" width="12.125" style="2"/>
    <col min="6401" max="6401" width="13.375" style="2" customWidth="1"/>
    <col min="6402" max="6402" width="17.125" style="2" customWidth="1"/>
    <col min="6403" max="6407" width="13.375" style="2" customWidth="1"/>
    <col min="6408" max="6656" width="12.125" style="2"/>
    <col min="6657" max="6657" width="13.375" style="2" customWidth="1"/>
    <col min="6658" max="6658" width="17.125" style="2" customWidth="1"/>
    <col min="6659" max="6663" width="13.375" style="2" customWidth="1"/>
    <col min="6664" max="6912" width="12.125" style="2"/>
    <col min="6913" max="6913" width="13.375" style="2" customWidth="1"/>
    <col min="6914" max="6914" width="17.125" style="2" customWidth="1"/>
    <col min="6915" max="6919" width="13.375" style="2" customWidth="1"/>
    <col min="6920" max="7168" width="12.125" style="2"/>
    <col min="7169" max="7169" width="13.375" style="2" customWidth="1"/>
    <col min="7170" max="7170" width="17.125" style="2" customWidth="1"/>
    <col min="7171" max="7175" width="13.375" style="2" customWidth="1"/>
    <col min="7176" max="7424" width="12.125" style="2"/>
    <col min="7425" max="7425" width="13.375" style="2" customWidth="1"/>
    <col min="7426" max="7426" width="17.125" style="2" customWidth="1"/>
    <col min="7427" max="7431" width="13.375" style="2" customWidth="1"/>
    <col min="7432" max="7680" width="12.125" style="2"/>
    <col min="7681" max="7681" width="13.375" style="2" customWidth="1"/>
    <col min="7682" max="7682" width="17.125" style="2" customWidth="1"/>
    <col min="7683" max="7687" width="13.375" style="2" customWidth="1"/>
    <col min="7688" max="7936" width="12.125" style="2"/>
    <col min="7937" max="7937" width="13.375" style="2" customWidth="1"/>
    <col min="7938" max="7938" width="17.125" style="2" customWidth="1"/>
    <col min="7939" max="7943" width="13.375" style="2" customWidth="1"/>
    <col min="7944" max="8192" width="12.125" style="2"/>
    <col min="8193" max="8193" width="13.375" style="2" customWidth="1"/>
    <col min="8194" max="8194" width="17.125" style="2" customWidth="1"/>
    <col min="8195" max="8199" width="13.375" style="2" customWidth="1"/>
    <col min="8200" max="8448" width="12.125" style="2"/>
    <col min="8449" max="8449" width="13.375" style="2" customWidth="1"/>
    <col min="8450" max="8450" width="17.125" style="2" customWidth="1"/>
    <col min="8451" max="8455" width="13.375" style="2" customWidth="1"/>
    <col min="8456" max="8704" width="12.125" style="2"/>
    <col min="8705" max="8705" width="13.375" style="2" customWidth="1"/>
    <col min="8706" max="8706" width="17.125" style="2" customWidth="1"/>
    <col min="8707" max="8711" width="13.375" style="2" customWidth="1"/>
    <col min="8712" max="8960" width="12.125" style="2"/>
    <col min="8961" max="8961" width="13.375" style="2" customWidth="1"/>
    <col min="8962" max="8962" width="17.125" style="2" customWidth="1"/>
    <col min="8963" max="8967" width="13.375" style="2" customWidth="1"/>
    <col min="8968" max="9216" width="12.125" style="2"/>
    <col min="9217" max="9217" width="13.375" style="2" customWidth="1"/>
    <col min="9218" max="9218" width="17.125" style="2" customWidth="1"/>
    <col min="9219" max="9223" width="13.375" style="2" customWidth="1"/>
    <col min="9224" max="9472" width="12.125" style="2"/>
    <col min="9473" max="9473" width="13.375" style="2" customWidth="1"/>
    <col min="9474" max="9474" width="17.125" style="2" customWidth="1"/>
    <col min="9475" max="9479" width="13.375" style="2" customWidth="1"/>
    <col min="9480" max="9728" width="12.125" style="2"/>
    <col min="9729" max="9729" width="13.375" style="2" customWidth="1"/>
    <col min="9730" max="9730" width="17.125" style="2" customWidth="1"/>
    <col min="9731" max="9735" width="13.375" style="2" customWidth="1"/>
    <col min="9736" max="9984" width="12.125" style="2"/>
    <col min="9985" max="9985" width="13.375" style="2" customWidth="1"/>
    <col min="9986" max="9986" width="17.125" style="2" customWidth="1"/>
    <col min="9987" max="9991" width="13.375" style="2" customWidth="1"/>
    <col min="9992" max="10240" width="12.125" style="2"/>
    <col min="10241" max="10241" width="13.375" style="2" customWidth="1"/>
    <col min="10242" max="10242" width="17.125" style="2" customWidth="1"/>
    <col min="10243" max="10247" width="13.375" style="2" customWidth="1"/>
    <col min="10248" max="10496" width="12.125" style="2"/>
    <col min="10497" max="10497" width="13.375" style="2" customWidth="1"/>
    <col min="10498" max="10498" width="17.125" style="2" customWidth="1"/>
    <col min="10499" max="10503" width="13.375" style="2" customWidth="1"/>
    <col min="10504" max="10752" width="12.125" style="2"/>
    <col min="10753" max="10753" width="13.375" style="2" customWidth="1"/>
    <col min="10754" max="10754" width="17.125" style="2" customWidth="1"/>
    <col min="10755" max="10759" width="13.375" style="2" customWidth="1"/>
    <col min="10760" max="11008" width="12.125" style="2"/>
    <col min="11009" max="11009" width="13.375" style="2" customWidth="1"/>
    <col min="11010" max="11010" width="17.125" style="2" customWidth="1"/>
    <col min="11011" max="11015" width="13.375" style="2" customWidth="1"/>
    <col min="11016" max="11264" width="12.125" style="2"/>
    <col min="11265" max="11265" width="13.375" style="2" customWidth="1"/>
    <col min="11266" max="11266" width="17.125" style="2" customWidth="1"/>
    <col min="11267" max="11271" width="13.375" style="2" customWidth="1"/>
    <col min="11272" max="11520" width="12.125" style="2"/>
    <col min="11521" max="11521" width="13.375" style="2" customWidth="1"/>
    <col min="11522" max="11522" width="17.125" style="2" customWidth="1"/>
    <col min="11523" max="11527" width="13.375" style="2" customWidth="1"/>
    <col min="11528" max="11776" width="12.125" style="2"/>
    <col min="11777" max="11777" width="13.375" style="2" customWidth="1"/>
    <col min="11778" max="11778" width="17.125" style="2" customWidth="1"/>
    <col min="11779" max="11783" width="13.375" style="2" customWidth="1"/>
    <col min="11784" max="12032" width="12.125" style="2"/>
    <col min="12033" max="12033" width="13.375" style="2" customWidth="1"/>
    <col min="12034" max="12034" width="17.125" style="2" customWidth="1"/>
    <col min="12035" max="12039" width="13.375" style="2" customWidth="1"/>
    <col min="12040" max="12288" width="12.125" style="2"/>
    <col min="12289" max="12289" width="13.375" style="2" customWidth="1"/>
    <col min="12290" max="12290" width="17.125" style="2" customWidth="1"/>
    <col min="12291" max="12295" width="13.375" style="2" customWidth="1"/>
    <col min="12296" max="12544" width="12.125" style="2"/>
    <col min="12545" max="12545" width="13.375" style="2" customWidth="1"/>
    <col min="12546" max="12546" width="17.125" style="2" customWidth="1"/>
    <col min="12547" max="12551" width="13.375" style="2" customWidth="1"/>
    <col min="12552" max="12800" width="12.125" style="2"/>
    <col min="12801" max="12801" width="13.375" style="2" customWidth="1"/>
    <col min="12802" max="12802" width="17.125" style="2" customWidth="1"/>
    <col min="12803" max="12807" width="13.375" style="2" customWidth="1"/>
    <col min="12808" max="13056" width="12.125" style="2"/>
    <col min="13057" max="13057" width="13.375" style="2" customWidth="1"/>
    <col min="13058" max="13058" width="17.125" style="2" customWidth="1"/>
    <col min="13059" max="13063" width="13.375" style="2" customWidth="1"/>
    <col min="13064" max="13312" width="12.125" style="2"/>
    <col min="13313" max="13313" width="13.375" style="2" customWidth="1"/>
    <col min="13314" max="13314" width="17.125" style="2" customWidth="1"/>
    <col min="13315" max="13319" width="13.375" style="2" customWidth="1"/>
    <col min="13320" max="13568" width="12.125" style="2"/>
    <col min="13569" max="13569" width="13.375" style="2" customWidth="1"/>
    <col min="13570" max="13570" width="17.125" style="2" customWidth="1"/>
    <col min="13571" max="13575" width="13.375" style="2" customWidth="1"/>
    <col min="13576" max="13824" width="12.125" style="2"/>
    <col min="13825" max="13825" width="13.375" style="2" customWidth="1"/>
    <col min="13826" max="13826" width="17.125" style="2" customWidth="1"/>
    <col min="13827" max="13831" width="13.375" style="2" customWidth="1"/>
    <col min="13832" max="14080" width="12.125" style="2"/>
    <col min="14081" max="14081" width="13.375" style="2" customWidth="1"/>
    <col min="14082" max="14082" width="17.125" style="2" customWidth="1"/>
    <col min="14083" max="14087" width="13.375" style="2" customWidth="1"/>
    <col min="14088" max="14336" width="12.125" style="2"/>
    <col min="14337" max="14337" width="13.375" style="2" customWidth="1"/>
    <col min="14338" max="14338" width="17.125" style="2" customWidth="1"/>
    <col min="14339" max="14343" width="13.375" style="2" customWidth="1"/>
    <col min="14344" max="14592" width="12.125" style="2"/>
    <col min="14593" max="14593" width="13.375" style="2" customWidth="1"/>
    <col min="14594" max="14594" width="17.125" style="2" customWidth="1"/>
    <col min="14595" max="14599" width="13.375" style="2" customWidth="1"/>
    <col min="14600" max="14848" width="12.125" style="2"/>
    <col min="14849" max="14849" width="13.375" style="2" customWidth="1"/>
    <col min="14850" max="14850" width="17.125" style="2" customWidth="1"/>
    <col min="14851" max="14855" width="13.375" style="2" customWidth="1"/>
    <col min="14856" max="15104" width="12.125" style="2"/>
    <col min="15105" max="15105" width="13.375" style="2" customWidth="1"/>
    <col min="15106" max="15106" width="17.125" style="2" customWidth="1"/>
    <col min="15107" max="15111" width="13.375" style="2" customWidth="1"/>
    <col min="15112" max="15360" width="12.125" style="2"/>
    <col min="15361" max="15361" width="13.375" style="2" customWidth="1"/>
    <col min="15362" max="15362" width="17.125" style="2" customWidth="1"/>
    <col min="15363" max="15367" width="13.375" style="2" customWidth="1"/>
    <col min="15368" max="15616" width="12.125" style="2"/>
    <col min="15617" max="15617" width="13.375" style="2" customWidth="1"/>
    <col min="15618" max="15618" width="17.125" style="2" customWidth="1"/>
    <col min="15619" max="15623" width="13.375" style="2" customWidth="1"/>
    <col min="15624" max="15872" width="12.125" style="2"/>
    <col min="15873" max="15873" width="13.375" style="2" customWidth="1"/>
    <col min="15874" max="15874" width="17.125" style="2" customWidth="1"/>
    <col min="15875" max="15879" width="13.375" style="2" customWidth="1"/>
    <col min="15880" max="16128" width="12.125" style="2"/>
    <col min="16129" max="16129" width="13.375" style="2" customWidth="1"/>
    <col min="16130" max="16130" width="17.125" style="2" customWidth="1"/>
    <col min="16131" max="16135" width="13.375" style="2" customWidth="1"/>
    <col min="16136" max="16384" width="12.125" style="2"/>
  </cols>
  <sheetData>
    <row r="1" spans="1:11" x14ac:dyDescent="0.2">
      <c r="A1" s="1"/>
    </row>
    <row r="6" spans="1:11" x14ac:dyDescent="0.2">
      <c r="A6" s="19"/>
      <c r="E6" s="3" t="s">
        <v>167</v>
      </c>
    </row>
    <row r="7" spans="1:11" ht="18" thickBot="1" x14ac:dyDescent="0.25">
      <c r="A7" s="19"/>
      <c r="B7" s="5"/>
      <c r="C7" s="5"/>
      <c r="D7" s="30" t="s">
        <v>168</v>
      </c>
      <c r="E7" s="5"/>
      <c r="F7" s="5"/>
      <c r="G7" s="5"/>
      <c r="H7" s="5"/>
      <c r="I7" s="5"/>
      <c r="J7" s="5"/>
      <c r="K7" s="5"/>
    </row>
    <row r="8" spans="1:11" x14ac:dyDescent="0.2">
      <c r="A8" s="19"/>
      <c r="C8" s="6"/>
      <c r="E8" s="6"/>
      <c r="F8" s="6"/>
      <c r="G8" s="7"/>
      <c r="H8" s="7"/>
      <c r="I8" s="7"/>
      <c r="J8" s="7"/>
      <c r="K8" s="7"/>
    </row>
    <row r="9" spans="1:11" x14ac:dyDescent="0.2">
      <c r="A9" s="19"/>
      <c r="C9" s="8" t="s">
        <v>113</v>
      </c>
      <c r="E9" s="8" t="s">
        <v>169</v>
      </c>
      <c r="F9" s="8" t="s">
        <v>170</v>
      </c>
      <c r="G9" s="11"/>
      <c r="H9" s="22" t="s">
        <v>171</v>
      </c>
      <c r="I9" s="7"/>
      <c r="J9" s="7"/>
      <c r="K9" s="6"/>
    </row>
    <row r="10" spans="1:11" x14ac:dyDescent="0.2">
      <c r="A10" s="19"/>
      <c r="C10" s="10" t="s">
        <v>116</v>
      </c>
      <c r="D10" s="7"/>
      <c r="E10" s="8" t="s">
        <v>172</v>
      </c>
      <c r="F10" s="8" t="s">
        <v>173</v>
      </c>
      <c r="G10" s="6"/>
      <c r="H10" s="6"/>
      <c r="I10" s="8" t="s">
        <v>174</v>
      </c>
      <c r="J10" s="6"/>
      <c r="K10" s="8" t="s">
        <v>175</v>
      </c>
    </row>
    <row r="11" spans="1:11" x14ac:dyDescent="0.2">
      <c r="A11" s="19"/>
      <c r="B11" s="7"/>
      <c r="C11" s="10" t="s">
        <v>176</v>
      </c>
      <c r="D11" s="10" t="s">
        <v>122</v>
      </c>
      <c r="E11" s="11"/>
      <c r="F11" s="11"/>
      <c r="G11" s="32" t="s">
        <v>177</v>
      </c>
      <c r="H11" s="32" t="s">
        <v>178</v>
      </c>
      <c r="I11" s="32" t="s">
        <v>179</v>
      </c>
      <c r="J11" s="32" t="s">
        <v>180</v>
      </c>
      <c r="K11" s="10" t="s">
        <v>181</v>
      </c>
    </row>
    <row r="12" spans="1:11" x14ac:dyDescent="0.2">
      <c r="A12" s="19"/>
      <c r="C12" s="12" t="s">
        <v>182</v>
      </c>
      <c r="D12" s="13" t="s">
        <v>19</v>
      </c>
      <c r="E12" s="12" t="s">
        <v>20</v>
      </c>
      <c r="F12" s="12" t="s">
        <v>20</v>
      </c>
      <c r="G12" s="13" t="s">
        <v>20</v>
      </c>
      <c r="H12" s="13" t="s">
        <v>20</v>
      </c>
      <c r="I12" s="13" t="s">
        <v>20</v>
      </c>
      <c r="J12" s="13" t="s">
        <v>20</v>
      </c>
      <c r="K12" s="13" t="s">
        <v>20</v>
      </c>
    </row>
    <row r="13" spans="1:11" x14ac:dyDescent="0.2">
      <c r="A13" s="19"/>
      <c r="B13" s="1" t="s">
        <v>133</v>
      </c>
      <c r="C13" s="23">
        <v>184465</v>
      </c>
      <c r="D13" s="15">
        <v>494766</v>
      </c>
      <c r="E13" s="23">
        <v>18690.73</v>
      </c>
      <c r="F13" s="14">
        <f>G13+H13+I13+J13+K13</f>
        <v>37137.966</v>
      </c>
      <c r="G13" s="15">
        <v>27205.203000000001</v>
      </c>
      <c r="H13" s="15">
        <v>593.14400000000001</v>
      </c>
      <c r="I13" s="15">
        <v>3160.596</v>
      </c>
      <c r="J13" s="15">
        <v>488</v>
      </c>
      <c r="K13" s="15">
        <v>5691.0230000000001</v>
      </c>
    </row>
    <row r="14" spans="1:11" x14ac:dyDescent="0.2">
      <c r="A14" s="19"/>
      <c r="B14" s="1" t="s">
        <v>134</v>
      </c>
      <c r="C14" s="23">
        <v>185907</v>
      </c>
      <c r="D14" s="15">
        <v>455532</v>
      </c>
      <c r="E14" s="23">
        <v>25565.883999999998</v>
      </c>
      <c r="F14" s="14">
        <f>G14+H14+I14+J14+K14</f>
        <v>46458.888000000006</v>
      </c>
      <c r="G14" s="15">
        <v>31913.214</v>
      </c>
      <c r="H14" s="15">
        <v>767.50599999999997</v>
      </c>
      <c r="I14" s="15">
        <v>3738.828</v>
      </c>
      <c r="J14" s="15">
        <v>497</v>
      </c>
      <c r="K14" s="15">
        <f>9084.272+458.068</f>
        <v>9542.34</v>
      </c>
    </row>
    <row r="15" spans="1:11" x14ac:dyDescent="0.2">
      <c r="C15" s="6"/>
      <c r="E15" s="6"/>
      <c r="F15" s="6"/>
    </row>
    <row r="16" spans="1:11" x14ac:dyDescent="0.2">
      <c r="A16" s="19"/>
      <c r="B16" s="1" t="s">
        <v>135</v>
      </c>
      <c r="C16" s="23">
        <v>186862</v>
      </c>
      <c r="D16" s="15">
        <v>431070</v>
      </c>
      <c r="E16" s="23">
        <v>27878.504000000001</v>
      </c>
      <c r="F16" s="14">
        <f>G16+H16+I16+J16+K16</f>
        <v>51316.881999999998</v>
      </c>
      <c r="G16" s="15">
        <v>34242.11</v>
      </c>
      <c r="H16" s="15">
        <v>798.87099999999998</v>
      </c>
      <c r="I16" s="15">
        <v>4148.2650000000003</v>
      </c>
      <c r="J16" s="15">
        <v>692.4</v>
      </c>
      <c r="K16" s="15">
        <f>10889.103+546.133</f>
        <v>11435.235999999999</v>
      </c>
    </row>
    <row r="17" spans="1:11" x14ac:dyDescent="0.2">
      <c r="B17" s="1" t="s">
        <v>136</v>
      </c>
      <c r="C17" s="23">
        <v>189316</v>
      </c>
      <c r="D17" s="15">
        <v>429235</v>
      </c>
      <c r="E17" s="23">
        <v>28303.477999999999</v>
      </c>
      <c r="F17" s="14">
        <f>G17+H17+I17+J17+K17</f>
        <v>52582.388000000006</v>
      </c>
      <c r="G17" s="15">
        <v>35112.334999999999</v>
      </c>
      <c r="H17" s="15">
        <v>804.66700000000003</v>
      </c>
      <c r="I17" s="15">
        <v>4011.7469999999998</v>
      </c>
      <c r="J17" s="15">
        <v>772</v>
      </c>
      <c r="K17" s="15">
        <f>11351.337+530.302</f>
        <v>11881.638999999999</v>
      </c>
    </row>
    <row r="18" spans="1:11" x14ac:dyDescent="0.2">
      <c r="B18" s="1" t="s">
        <v>137</v>
      </c>
      <c r="C18" s="23">
        <v>192368</v>
      </c>
      <c r="D18" s="15">
        <v>429903</v>
      </c>
      <c r="E18" s="23">
        <v>29068.929</v>
      </c>
      <c r="F18" s="14">
        <f>G18+H18+I18+J18+K18</f>
        <v>53664.97</v>
      </c>
      <c r="G18" s="15">
        <v>35910.750999999997</v>
      </c>
      <c r="H18" s="15">
        <v>825.90099999999995</v>
      </c>
      <c r="I18" s="15">
        <v>3726.4189999999999</v>
      </c>
      <c r="J18" s="15">
        <f>649.2+187.667+0.003+9.062+0.029</f>
        <v>845.96100000000013</v>
      </c>
      <c r="K18" s="15">
        <f>11812.892+543.046+0</f>
        <v>12355.938</v>
      </c>
    </row>
    <row r="19" spans="1:11" x14ac:dyDescent="0.2">
      <c r="B19" s="1" t="s">
        <v>138</v>
      </c>
      <c r="C19" s="23">
        <v>195841</v>
      </c>
      <c r="D19" s="15">
        <v>431130</v>
      </c>
      <c r="E19" s="23">
        <v>29231.561000000002</v>
      </c>
      <c r="F19" s="14">
        <f>G19+H19+I19+J19+K19</f>
        <v>55536.682000000001</v>
      </c>
      <c r="G19" s="15">
        <v>37235.529000000002</v>
      </c>
      <c r="H19" s="15">
        <v>832.048</v>
      </c>
      <c r="I19" s="15">
        <v>4025.6570000000002</v>
      </c>
      <c r="J19" s="15">
        <f>0.013+630.78+190.198+4.728</f>
        <v>825.71899999999994</v>
      </c>
      <c r="K19" s="15">
        <f>12054.606+563.114+0.009</f>
        <v>12617.728999999999</v>
      </c>
    </row>
    <row r="20" spans="1:11" x14ac:dyDescent="0.2">
      <c r="B20" s="3" t="s">
        <v>183</v>
      </c>
      <c r="C20" s="25">
        <v>200367</v>
      </c>
      <c r="D20" s="18">
        <v>434869</v>
      </c>
      <c r="E20" s="25">
        <v>30337.067999999999</v>
      </c>
      <c r="F20" s="17">
        <f>G20+H20+I20+J20+K20</f>
        <v>54994.303</v>
      </c>
      <c r="G20" s="18">
        <v>36466.466999999997</v>
      </c>
      <c r="H20" s="18">
        <v>868.98299999999995</v>
      </c>
      <c r="I20" s="18">
        <v>4092.1860000000001</v>
      </c>
      <c r="J20" s="18">
        <f>652.8+194.563+5.504</f>
        <v>852.86699999999996</v>
      </c>
      <c r="K20" s="18">
        <f>12134.46+579.34</f>
        <v>12713.8</v>
      </c>
    </row>
    <row r="21" spans="1:11" ht="18" thickBot="1" x14ac:dyDescent="0.25">
      <c r="A21" s="19"/>
      <c r="B21" s="5"/>
      <c r="C21" s="20"/>
      <c r="D21" s="5"/>
      <c r="E21" s="20"/>
      <c r="F21" s="20"/>
      <c r="G21" s="5"/>
      <c r="H21" s="5"/>
      <c r="I21" s="5"/>
      <c r="J21" s="5"/>
      <c r="K21" s="5"/>
    </row>
    <row r="22" spans="1:11" x14ac:dyDescent="0.2">
      <c r="A22" s="19"/>
      <c r="C22" s="1" t="s">
        <v>184</v>
      </c>
    </row>
    <row r="23" spans="1:11" x14ac:dyDescent="0.2">
      <c r="A23" s="1"/>
    </row>
  </sheetData>
  <phoneticPr fontId="2"/>
  <pageMargins left="0.23000000000000004" right="0.23000000000000004" top="0.53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22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38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19.625" style="2" customWidth="1"/>
    <col min="3" max="3" width="12.125" style="2"/>
    <col min="4" max="4" width="13.375" style="2" customWidth="1"/>
    <col min="5" max="5" width="12.125" style="2"/>
    <col min="6" max="7" width="13.375" style="2" customWidth="1"/>
    <col min="8" max="8" width="10.875" style="2" customWidth="1"/>
    <col min="9" max="9" width="12.125" style="2"/>
    <col min="10" max="10" width="13.375" style="2" customWidth="1"/>
    <col min="11" max="256" width="12.125" style="2"/>
    <col min="257" max="257" width="13.375" style="2" customWidth="1"/>
    <col min="258" max="258" width="19.625" style="2" customWidth="1"/>
    <col min="259" max="259" width="12.125" style="2"/>
    <col min="260" max="260" width="13.375" style="2" customWidth="1"/>
    <col min="261" max="261" width="12.125" style="2"/>
    <col min="262" max="263" width="13.375" style="2" customWidth="1"/>
    <col min="264" max="264" width="10.875" style="2" customWidth="1"/>
    <col min="265" max="265" width="12.125" style="2"/>
    <col min="266" max="266" width="13.375" style="2" customWidth="1"/>
    <col min="267" max="512" width="12.125" style="2"/>
    <col min="513" max="513" width="13.375" style="2" customWidth="1"/>
    <col min="514" max="514" width="19.625" style="2" customWidth="1"/>
    <col min="515" max="515" width="12.125" style="2"/>
    <col min="516" max="516" width="13.375" style="2" customWidth="1"/>
    <col min="517" max="517" width="12.125" style="2"/>
    <col min="518" max="519" width="13.375" style="2" customWidth="1"/>
    <col min="520" max="520" width="10.875" style="2" customWidth="1"/>
    <col min="521" max="521" width="12.125" style="2"/>
    <col min="522" max="522" width="13.375" style="2" customWidth="1"/>
    <col min="523" max="768" width="12.125" style="2"/>
    <col min="769" max="769" width="13.375" style="2" customWidth="1"/>
    <col min="770" max="770" width="19.625" style="2" customWidth="1"/>
    <col min="771" max="771" width="12.125" style="2"/>
    <col min="772" max="772" width="13.375" style="2" customWidth="1"/>
    <col min="773" max="773" width="12.125" style="2"/>
    <col min="774" max="775" width="13.375" style="2" customWidth="1"/>
    <col min="776" max="776" width="10.875" style="2" customWidth="1"/>
    <col min="777" max="777" width="12.125" style="2"/>
    <col min="778" max="778" width="13.375" style="2" customWidth="1"/>
    <col min="779" max="1024" width="12.125" style="2"/>
    <col min="1025" max="1025" width="13.375" style="2" customWidth="1"/>
    <col min="1026" max="1026" width="19.625" style="2" customWidth="1"/>
    <col min="1027" max="1027" width="12.125" style="2"/>
    <col min="1028" max="1028" width="13.375" style="2" customWidth="1"/>
    <col min="1029" max="1029" width="12.125" style="2"/>
    <col min="1030" max="1031" width="13.375" style="2" customWidth="1"/>
    <col min="1032" max="1032" width="10.875" style="2" customWidth="1"/>
    <col min="1033" max="1033" width="12.125" style="2"/>
    <col min="1034" max="1034" width="13.375" style="2" customWidth="1"/>
    <col min="1035" max="1280" width="12.125" style="2"/>
    <col min="1281" max="1281" width="13.375" style="2" customWidth="1"/>
    <col min="1282" max="1282" width="19.625" style="2" customWidth="1"/>
    <col min="1283" max="1283" width="12.125" style="2"/>
    <col min="1284" max="1284" width="13.375" style="2" customWidth="1"/>
    <col min="1285" max="1285" width="12.125" style="2"/>
    <col min="1286" max="1287" width="13.375" style="2" customWidth="1"/>
    <col min="1288" max="1288" width="10.875" style="2" customWidth="1"/>
    <col min="1289" max="1289" width="12.125" style="2"/>
    <col min="1290" max="1290" width="13.375" style="2" customWidth="1"/>
    <col min="1291" max="1536" width="12.125" style="2"/>
    <col min="1537" max="1537" width="13.375" style="2" customWidth="1"/>
    <col min="1538" max="1538" width="19.625" style="2" customWidth="1"/>
    <col min="1539" max="1539" width="12.125" style="2"/>
    <col min="1540" max="1540" width="13.375" style="2" customWidth="1"/>
    <col min="1541" max="1541" width="12.125" style="2"/>
    <col min="1542" max="1543" width="13.375" style="2" customWidth="1"/>
    <col min="1544" max="1544" width="10.875" style="2" customWidth="1"/>
    <col min="1545" max="1545" width="12.125" style="2"/>
    <col min="1546" max="1546" width="13.375" style="2" customWidth="1"/>
    <col min="1547" max="1792" width="12.125" style="2"/>
    <col min="1793" max="1793" width="13.375" style="2" customWidth="1"/>
    <col min="1794" max="1794" width="19.625" style="2" customWidth="1"/>
    <col min="1795" max="1795" width="12.125" style="2"/>
    <col min="1796" max="1796" width="13.375" style="2" customWidth="1"/>
    <col min="1797" max="1797" width="12.125" style="2"/>
    <col min="1798" max="1799" width="13.375" style="2" customWidth="1"/>
    <col min="1800" max="1800" width="10.875" style="2" customWidth="1"/>
    <col min="1801" max="1801" width="12.125" style="2"/>
    <col min="1802" max="1802" width="13.375" style="2" customWidth="1"/>
    <col min="1803" max="2048" width="12.125" style="2"/>
    <col min="2049" max="2049" width="13.375" style="2" customWidth="1"/>
    <col min="2050" max="2050" width="19.625" style="2" customWidth="1"/>
    <col min="2051" max="2051" width="12.125" style="2"/>
    <col min="2052" max="2052" width="13.375" style="2" customWidth="1"/>
    <col min="2053" max="2053" width="12.125" style="2"/>
    <col min="2054" max="2055" width="13.375" style="2" customWidth="1"/>
    <col min="2056" max="2056" width="10.875" style="2" customWidth="1"/>
    <col min="2057" max="2057" width="12.125" style="2"/>
    <col min="2058" max="2058" width="13.375" style="2" customWidth="1"/>
    <col min="2059" max="2304" width="12.125" style="2"/>
    <col min="2305" max="2305" width="13.375" style="2" customWidth="1"/>
    <col min="2306" max="2306" width="19.625" style="2" customWidth="1"/>
    <col min="2307" max="2307" width="12.125" style="2"/>
    <col min="2308" max="2308" width="13.375" style="2" customWidth="1"/>
    <col min="2309" max="2309" width="12.125" style="2"/>
    <col min="2310" max="2311" width="13.375" style="2" customWidth="1"/>
    <col min="2312" max="2312" width="10.875" style="2" customWidth="1"/>
    <col min="2313" max="2313" width="12.125" style="2"/>
    <col min="2314" max="2314" width="13.375" style="2" customWidth="1"/>
    <col min="2315" max="2560" width="12.125" style="2"/>
    <col min="2561" max="2561" width="13.375" style="2" customWidth="1"/>
    <col min="2562" max="2562" width="19.625" style="2" customWidth="1"/>
    <col min="2563" max="2563" width="12.125" style="2"/>
    <col min="2564" max="2564" width="13.375" style="2" customWidth="1"/>
    <col min="2565" max="2565" width="12.125" style="2"/>
    <col min="2566" max="2567" width="13.375" style="2" customWidth="1"/>
    <col min="2568" max="2568" width="10.875" style="2" customWidth="1"/>
    <col min="2569" max="2569" width="12.125" style="2"/>
    <col min="2570" max="2570" width="13.375" style="2" customWidth="1"/>
    <col min="2571" max="2816" width="12.125" style="2"/>
    <col min="2817" max="2817" width="13.375" style="2" customWidth="1"/>
    <col min="2818" max="2818" width="19.625" style="2" customWidth="1"/>
    <col min="2819" max="2819" width="12.125" style="2"/>
    <col min="2820" max="2820" width="13.375" style="2" customWidth="1"/>
    <col min="2821" max="2821" width="12.125" style="2"/>
    <col min="2822" max="2823" width="13.375" style="2" customWidth="1"/>
    <col min="2824" max="2824" width="10.875" style="2" customWidth="1"/>
    <col min="2825" max="2825" width="12.125" style="2"/>
    <col min="2826" max="2826" width="13.375" style="2" customWidth="1"/>
    <col min="2827" max="3072" width="12.125" style="2"/>
    <col min="3073" max="3073" width="13.375" style="2" customWidth="1"/>
    <col min="3074" max="3074" width="19.625" style="2" customWidth="1"/>
    <col min="3075" max="3075" width="12.125" style="2"/>
    <col min="3076" max="3076" width="13.375" style="2" customWidth="1"/>
    <col min="3077" max="3077" width="12.125" style="2"/>
    <col min="3078" max="3079" width="13.375" style="2" customWidth="1"/>
    <col min="3080" max="3080" width="10.875" style="2" customWidth="1"/>
    <col min="3081" max="3081" width="12.125" style="2"/>
    <col min="3082" max="3082" width="13.375" style="2" customWidth="1"/>
    <col min="3083" max="3328" width="12.125" style="2"/>
    <col min="3329" max="3329" width="13.375" style="2" customWidth="1"/>
    <col min="3330" max="3330" width="19.625" style="2" customWidth="1"/>
    <col min="3331" max="3331" width="12.125" style="2"/>
    <col min="3332" max="3332" width="13.375" style="2" customWidth="1"/>
    <col min="3333" max="3333" width="12.125" style="2"/>
    <col min="3334" max="3335" width="13.375" style="2" customWidth="1"/>
    <col min="3336" max="3336" width="10.875" style="2" customWidth="1"/>
    <col min="3337" max="3337" width="12.125" style="2"/>
    <col min="3338" max="3338" width="13.375" style="2" customWidth="1"/>
    <col min="3339" max="3584" width="12.125" style="2"/>
    <col min="3585" max="3585" width="13.375" style="2" customWidth="1"/>
    <col min="3586" max="3586" width="19.625" style="2" customWidth="1"/>
    <col min="3587" max="3587" width="12.125" style="2"/>
    <col min="3588" max="3588" width="13.375" style="2" customWidth="1"/>
    <col min="3589" max="3589" width="12.125" style="2"/>
    <col min="3590" max="3591" width="13.375" style="2" customWidth="1"/>
    <col min="3592" max="3592" width="10.875" style="2" customWidth="1"/>
    <col min="3593" max="3593" width="12.125" style="2"/>
    <col min="3594" max="3594" width="13.375" style="2" customWidth="1"/>
    <col min="3595" max="3840" width="12.125" style="2"/>
    <col min="3841" max="3841" width="13.375" style="2" customWidth="1"/>
    <col min="3842" max="3842" width="19.625" style="2" customWidth="1"/>
    <col min="3843" max="3843" width="12.125" style="2"/>
    <col min="3844" max="3844" width="13.375" style="2" customWidth="1"/>
    <col min="3845" max="3845" width="12.125" style="2"/>
    <col min="3846" max="3847" width="13.375" style="2" customWidth="1"/>
    <col min="3848" max="3848" width="10.875" style="2" customWidth="1"/>
    <col min="3849" max="3849" width="12.125" style="2"/>
    <col min="3850" max="3850" width="13.375" style="2" customWidth="1"/>
    <col min="3851" max="4096" width="12.125" style="2"/>
    <col min="4097" max="4097" width="13.375" style="2" customWidth="1"/>
    <col min="4098" max="4098" width="19.625" style="2" customWidth="1"/>
    <col min="4099" max="4099" width="12.125" style="2"/>
    <col min="4100" max="4100" width="13.375" style="2" customWidth="1"/>
    <col min="4101" max="4101" width="12.125" style="2"/>
    <col min="4102" max="4103" width="13.375" style="2" customWidth="1"/>
    <col min="4104" max="4104" width="10.875" style="2" customWidth="1"/>
    <col min="4105" max="4105" width="12.125" style="2"/>
    <col min="4106" max="4106" width="13.375" style="2" customWidth="1"/>
    <col min="4107" max="4352" width="12.125" style="2"/>
    <col min="4353" max="4353" width="13.375" style="2" customWidth="1"/>
    <col min="4354" max="4354" width="19.625" style="2" customWidth="1"/>
    <col min="4355" max="4355" width="12.125" style="2"/>
    <col min="4356" max="4356" width="13.375" style="2" customWidth="1"/>
    <col min="4357" max="4357" width="12.125" style="2"/>
    <col min="4358" max="4359" width="13.375" style="2" customWidth="1"/>
    <col min="4360" max="4360" width="10.875" style="2" customWidth="1"/>
    <col min="4361" max="4361" width="12.125" style="2"/>
    <col min="4362" max="4362" width="13.375" style="2" customWidth="1"/>
    <col min="4363" max="4608" width="12.125" style="2"/>
    <col min="4609" max="4609" width="13.375" style="2" customWidth="1"/>
    <col min="4610" max="4610" width="19.625" style="2" customWidth="1"/>
    <col min="4611" max="4611" width="12.125" style="2"/>
    <col min="4612" max="4612" width="13.375" style="2" customWidth="1"/>
    <col min="4613" max="4613" width="12.125" style="2"/>
    <col min="4614" max="4615" width="13.375" style="2" customWidth="1"/>
    <col min="4616" max="4616" width="10.875" style="2" customWidth="1"/>
    <col min="4617" max="4617" width="12.125" style="2"/>
    <col min="4618" max="4618" width="13.375" style="2" customWidth="1"/>
    <col min="4619" max="4864" width="12.125" style="2"/>
    <col min="4865" max="4865" width="13.375" style="2" customWidth="1"/>
    <col min="4866" max="4866" width="19.625" style="2" customWidth="1"/>
    <col min="4867" max="4867" width="12.125" style="2"/>
    <col min="4868" max="4868" width="13.375" style="2" customWidth="1"/>
    <col min="4869" max="4869" width="12.125" style="2"/>
    <col min="4870" max="4871" width="13.375" style="2" customWidth="1"/>
    <col min="4872" max="4872" width="10.875" style="2" customWidth="1"/>
    <col min="4873" max="4873" width="12.125" style="2"/>
    <col min="4874" max="4874" width="13.375" style="2" customWidth="1"/>
    <col min="4875" max="5120" width="12.125" style="2"/>
    <col min="5121" max="5121" width="13.375" style="2" customWidth="1"/>
    <col min="5122" max="5122" width="19.625" style="2" customWidth="1"/>
    <col min="5123" max="5123" width="12.125" style="2"/>
    <col min="5124" max="5124" width="13.375" style="2" customWidth="1"/>
    <col min="5125" max="5125" width="12.125" style="2"/>
    <col min="5126" max="5127" width="13.375" style="2" customWidth="1"/>
    <col min="5128" max="5128" width="10.875" style="2" customWidth="1"/>
    <col min="5129" max="5129" width="12.125" style="2"/>
    <col min="5130" max="5130" width="13.375" style="2" customWidth="1"/>
    <col min="5131" max="5376" width="12.125" style="2"/>
    <col min="5377" max="5377" width="13.375" style="2" customWidth="1"/>
    <col min="5378" max="5378" width="19.625" style="2" customWidth="1"/>
    <col min="5379" max="5379" width="12.125" style="2"/>
    <col min="5380" max="5380" width="13.375" style="2" customWidth="1"/>
    <col min="5381" max="5381" width="12.125" style="2"/>
    <col min="5382" max="5383" width="13.375" style="2" customWidth="1"/>
    <col min="5384" max="5384" width="10.875" style="2" customWidth="1"/>
    <col min="5385" max="5385" width="12.125" style="2"/>
    <col min="5386" max="5386" width="13.375" style="2" customWidth="1"/>
    <col min="5387" max="5632" width="12.125" style="2"/>
    <col min="5633" max="5633" width="13.375" style="2" customWidth="1"/>
    <col min="5634" max="5634" width="19.625" style="2" customWidth="1"/>
    <col min="5635" max="5635" width="12.125" style="2"/>
    <col min="5636" max="5636" width="13.375" style="2" customWidth="1"/>
    <col min="5637" max="5637" width="12.125" style="2"/>
    <col min="5638" max="5639" width="13.375" style="2" customWidth="1"/>
    <col min="5640" max="5640" width="10.875" style="2" customWidth="1"/>
    <col min="5641" max="5641" width="12.125" style="2"/>
    <col min="5642" max="5642" width="13.375" style="2" customWidth="1"/>
    <col min="5643" max="5888" width="12.125" style="2"/>
    <col min="5889" max="5889" width="13.375" style="2" customWidth="1"/>
    <col min="5890" max="5890" width="19.625" style="2" customWidth="1"/>
    <col min="5891" max="5891" width="12.125" style="2"/>
    <col min="5892" max="5892" width="13.375" style="2" customWidth="1"/>
    <col min="5893" max="5893" width="12.125" style="2"/>
    <col min="5894" max="5895" width="13.375" style="2" customWidth="1"/>
    <col min="5896" max="5896" width="10.875" style="2" customWidth="1"/>
    <col min="5897" max="5897" width="12.125" style="2"/>
    <col min="5898" max="5898" width="13.375" style="2" customWidth="1"/>
    <col min="5899" max="6144" width="12.125" style="2"/>
    <col min="6145" max="6145" width="13.375" style="2" customWidth="1"/>
    <col min="6146" max="6146" width="19.625" style="2" customWidth="1"/>
    <col min="6147" max="6147" width="12.125" style="2"/>
    <col min="6148" max="6148" width="13.375" style="2" customWidth="1"/>
    <col min="6149" max="6149" width="12.125" style="2"/>
    <col min="6150" max="6151" width="13.375" style="2" customWidth="1"/>
    <col min="6152" max="6152" width="10.875" style="2" customWidth="1"/>
    <col min="6153" max="6153" width="12.125" style="2"/>
    <col min="6154" max="6154" width="13.375" style="2" customWidth="1"/>
    <col min="6155" max="6400" width="12.125" style="2"/>
    <col min="6401" max="6401" width="13.375" style="2" customWidth="1"/>
    <col min="6402" max="6402" width="19.625" style="2" customWidth="1"/>
    <col min="6403" max="6403" width="12.125" style="2"/>
    <col min="6404" max="6404" width="13.375" style="2" customWidth="1"/>
    <col min="6405" max="6405" width="12.125" style="2"/>
    <col min="6406" max="6407" width="13.375" style="2" customWidth="1"/>
    <col min="6408" max="6408" width="10.875" style="2" customWidth="1"/>
    <col min="6409" max="6409" width="12.125" style="2"/>
    <col min="6410" max="6410" width="13.375" style="2" customWidth="1"/>
    <col min="6411" max="6656" width="12.125" style="2"/>
    <col min="6657" max="6657" width="13.375" style="2" customWidth="1"/>
    <col min="6658" max="6658" width="19.625" style="2" customWidth="1"/>
    <col min="6659" max="6659" width="12.125" style="2"/>
    <col min="6660" max="6660" width="13.375" style="2" customWidth="1"/>
    <col min="6661" max="6661" width="12.125" style="2"/>
    <col min="6662" max="6663" width="13.375" style="2" customWidth="1"/>
    <col min="6664" max="6664" width="10.875" style="2" customWidth="1"/>
    <col min="6665" max="6665" width="12.125" style="2"/>
    <col min="6666" max="6666" width="13.375" style="2" customWidth="1"/>
    <col min="6667" max="6912" width="12.125" style="2"/>
    <col min="6913" max="6913" width="13.375" style="2" customWidth="1"/>
    <col min="6914" max="6914" width="19.625" style="2" customWidth="1"/>
    <col min="6915" max="6915" width="12.125" style="2"/>
    <col min="6916" max="6916" width="13.375" style="2" customWidth="1"/>
    <col min="6917" max="6917" width="12.125" style="2"/>
    <col min="6918" max="6919" width="13.375" style="2" customWidth="1"/>
    <col min="6920" max="6920" width="10.875" style="2" customWidth="1"/>
    <col min="6921" max="6921" width="12.125" style="2"/>
    <col min="6922" max="6922" width="13.375" style="2" customWidth="1"/>
    <col min="6923" max="7168" width="12.125" style="2"/>
    <col min="7169" max="7169" width="13.375" style="2" customWidth="1"/>
    <col min="7170" max="7170" width="19.625" style="2" customWidth="1"/>
    <col min="7171" max="7171" width="12.125" style="2"/>
    <col min="7172" max="7172" width="13.375" style="2" customWidth="1"/>
    <col min="7173" max="7173" width="12.125" style="2"/>
    <col min="7174" max="7175" width="13.375" style="2" customWidth="1"/>
    <col min="7176" max="7176" width="10.875" style="2" customWidth="1"/>
    <col min="7177" max="7177" width="12.125" style="2"/>
    <col min="7178" max="7178" width="13.375" style="2" customWidth="1"/>
    <col min="7179" max="7424" width="12.125" style="2"/>
    <col min="7425" max="7425" width="13.375" style="2" customWidth="1"/>
    <col min="7426" max="7426" width="19.625" style="2" customWidth="1"/>
    <col min="7427" max="7427" width="12.125" style="2"/>
    <col min="7428" max="7428" width="13.375" style="2" customWidth="1"/>
    <col min="7429" max="7429" width="12.125" style="2"/>
    <col min="7430" max="7431" width="13.375" style="2" customWidth="1"/>
    <col min="7432" max="7432" width="10.875" style="2" customWidth="1"/>
    <col min="7433" max="7433" width="12.125" style="2"/>
    <col min="7434" max="7434" width="13.375" style="2" customWidth="1"/>
    <col min="7435" max="7680" width="12.125" style="2"/>
    <col min="7681" max="7681" width="13.375" style="2" customWidth="1"/>
    <col min="7682" max="7682" width="19.625" style="2" customWidth="1"/>
    <col min="7683" max="7683" width="12.125" style="2"/>
    <col min="7684" max="7684" width="13.375" style="2" customWidth="1"/>
    <col min="7685" max="7685" width="12.125" style="2"/>
    <col min="7686" max="7687" width="13.375" style="2" customWidth="1"/>
    <col min="7688" max="7688" width="10.875" style="2" customWidth="1"/>
    <col min="7689" max="7689" width="12.125" style="2"/>
    <col min="7690" max="7690" width="13.375" style="2" customWidth="1"/>
    <col min="7691" max="7936" width="12.125" style="2"/>
    <col min="7937" max="7937" width="13.375" style="2" customWidth="1"/>
    <col min="7938" max="7938" width="19.625" style="2" customWidth="1"/>
    <col min="7939" max="7939" width="12.125" style="2"/>
    <col min="7940" max="7940" width="13.375" style="2" customWidth="1"/>
    <col min="7941" max="7941" width="12.125" style="2"/>
    <col min="7942" max="7943" width="13.375" style="2" customWidth="1"/>
    <col min="7944" max="7944" width="10.875" style="2" customWidth="1"/>
    <col min="7945" max="7945" width="12.125" style="2"/>
    <col min="7946" max="7946" width="13.375" style="2" customWidth="1"/>
    <col min="7947" max="8192" width="12.125" style="2"/>
    <col min="8193" max="8193" width="13.375" style="2" customWidth="1"/>
    <col min="8194" max="8194" width="19.625" style="2" customWidth="1"/>
    <col min="8195" max="8195" width="12.125" style="2"/>
    <col min="8196" max="8196" width="13.375" style="2" customWidth="1"/>
    <col min="8197" max="8197" width="12.125" style="2"/>
    <col min="8198" max="8199" width="13.375" style="2" customWidth="1"/>
    <col min="8200" max="8200" width="10.875" style="2" customWidth="1"/>
    <col min="8201" max="8201" width="12.125" style="2"/>
    <col min="8202" max="8202" width="13.375" style="2" customWidth="1"/>
    <col min="8203" max="8448" width="12.125" style="2"/>
    <col min="8449" max="8449" width="13.375" style="2" customWidth="1"/>
    <col min="8450" max="8450" width="19.625" style="2" customWidth="1"/>
    <col min="8451" max="8451" width="12.125" style="2"/>
    <col min="8452" max="8452" width="13.375" style="2" customWidth="1"/>
    <col min="8453" max="8453" width="12.125" style="2"/>
    <col min="8454" max="8455" width="13.375" style="2" customWidth="1"/>
    <col min="8456" max="8456" width="10.875" style="2" customWidth="1"/>
    <col min="8457" max="8457" width="12.125" style="2"/>
    <col min="8458" max="8458" width="13.375" style="2" customWidth="1"/>
    <col min="8459" max="8704" width="12.125" style="2"/>
    <col min="8705" max="8705" width="13.375" style="2" customWidth="1"/>
    <col min="8706" max="8706" width="19.625" style="2" customWidth="1"/>
    <col min="8707" max="8707" width="12.125" style="2"/>
    <col min="8708" max="8708" width="13.375" style="2" customWidth="1"/>
    <col min="8709" max="8709" width="12.125" style="2"/>
    <col min="8710" max="8711" width="13.375" style="2" customWidth="1"/>
    <col min="8712" max="8712" width="10.875" style="2" customWidth="1"/>
    <col min="8713" max="8713" width="12.125" style="2"/>
    <col min="8714" max="8714" width="13.375" style="2" customWidth="1"/>
    <col min="8715" max="8960" width="12.125" style="2"/>
    <col min="8961" max="8961" width="13.375" style="2" customWidth="1"/>
    <col min="8962" max="8962" width="19.625" style="2" customWidth="1"/>
    <col min="8963" max="8963" width="12.125" style="2"/>
    <col min="8964" max="8964" width="13.375" style="2" customWidth="1"/>
    <col min="8965" max="8965" width="12.125" style="2"/>
    <col min="8966" max="8967" width="13.375" style="2" customWidth="1"/>
    <col min="8968" max="8968" width="10.875" style="2" customWidth="1"/>
    <col min="8969" max="8969" width="12.125" style="2"/>
    <col min="8970" max="8970" width="13.375" style="2" customWidth="1"/>
    <col min="8971" max="9216" width="12.125" style="2"/>
    <col min="9217" max="9217" width="13.375" style="2" customWidth="1"/>
    <col min="9218" max="9218" width="19.625" style="2" customWidth="1"/>
    <col min="9219" max="9219" width="12.125" style="2"/>
    <col min="9220" max="9220" width="13.375" style="2" customWidth="1"/>
    <col min="9221" max="9221" width="12.125" style="2"/>
    <col min="9222" max="9223" width="13.375" style="2" customWidth="1"/>
    <col min="9224" max="9224" width="10.875" style="2" customWidth="1"/>
    <col min="9225" max="9225" width="12.125" style="2"/>
    <col min="9226" max="9226" width="13.375" style="2" customWidth="1"/>
    <col min="9227" max="9472" width="12.125" style="2"/>
    <col min="9473" max="9473" width="13.375" style="2" customWidth="1"/>
    <col min="9474" max="9474" width="19.625" style="2" customWidth="1"/>
    <col min="9475" max="9475" width="12.125" style="2"/>
    <col min="9476" max="9476" width="13.375" style="2" customWidth="1"/>
    <col min="9477" max="9477" width="12.125" style="2"/>
    <col min="9478" max="9479" width="13.375" style="2" customWidth="1"/>
    <col min="9480" max="9480" width="10.875" style="2" customWidth="1"/>
    <col min="9481" max="9481" width="12.125" style="2"/>
    <col min="9482" max="9482" width="13.375" style="2" customWidth="1"/>
    <col min="9483" max="9728" width="12.125" style="2"/>
    <col min="9729" max="9729" width="13.375" style="2" customWidth="1"/>
    <col min="9730" max="9730" width="19.625" style="2" customWidth="1"/>
    <col min="9731" max="9731" width="12.125" style="2"/>
    <col min="9732" max="9732" width="13.375" style="2" customWidth="1"/>
    <col min="9733" max="9733" width="12.125" style="2"/>
    <col min="9734" max="9735" width="13.375" style="2" customWidth="1"/>
    <col min="9736" max="9736" width="10.875" style="2" customWidth="1"/>
    <col min="9737" max="9737" width="12.125" style="2"/>
    <col min="9738" max="9738" width="13.375" style="2" customWidth="1"/>
    <col min="9739" max="9984" width="12.125" style="2"/>
    <col min="9985" max="9985" width="13.375" style="2" customWidth="1"/>
    <col min="9986" max="9986" width="19.625" style="2" customWidth="1"/>
    <col min="9987" max="9987" width="12.125" style="2"/>
    <col min="9988" max="9988" width="13.375" style="2" customWidth="1"/>
    <col min="9989" max="9989" width="12.125" style="2"/>
    <col min="9990" max="9991" width="13.375" style="2" customWidth="1"/>
    <col min="9992" max="9992" width="10.875" style="2" customWidth="1"/>
    <col min="9993" max="9993" width="12.125" style="2"/>
    <col min="9994" max="9994" width="13.375" style="2" customWidth="1"/>
    <col min="9995" max="10240" width="12.125" style="2"/>
    <col min="10241" max="10241" width="13.375" style="2" customWidth="1"/>
    <col min="10242" max="10242" width="19.625" style="2" customWidth="1"/>
    <col min="10243" max="10243" width="12.125" style="2"/>
    <col min="10244" max="10244" width="13.375" style="2" customWidth="1"/>
    <col min="10245" max="10245" width="12.125" style="2"/>
    <col min="10246" max="10247" width="13.375" style="2" customWidth="1"/>
    <col min="10248" max="10248" width="10.875" style="2" customWidth="1"/>
    <col min="10249" max="10249" width="12.125" style="2"/>
    <col min="10250" max="10250" width="13.375" style="2" customWidth="1"/>
    <col min="10251" max="10496" width="12.125" style="2"/>
    <col min="10497" max="10497" width="13.375" style="2" customWidth="1"/>
    <col min="10498" max="10498" width="19.625" style="2" customWidth="1"/>
    <col min="10499" max="10499" width="12.125" style="2"/>
    <col min="10500" max="10500" width="13.375" style="2" customWidth="1"/>
    <col min="10501" max="10501" width="12.125" style="2"/>
    <col min="10502" max="10503" width="13.375" style="2" customWidth="1"/>
    <col min="10504" max="10504" width="10.875" style="2" customWidth="1"/>
    <col min="10505" max="10505" width="12.125" style="2"/>
    <col min="10506" max="10506" width="13.375" style="2" customWidth="1"/>
    <col min="10507" max="10752" width="12.125" style="2"/>
    <col min="10753" max="10753" width="13.375" style="2" customWidth="1"/>
    <col min="10754" max="10754" width="19.625" style="2" customWidth="1"/>
    <col min="10755" max="10755" width="12.125" style="2"/>
    <col min="10756" max="10756" width="13.375" style="2" customWidth="1"/>
    <col min="10757" max="10757" width="12.125" style="2"/>
    <col min="10758" max="10759" width="13.375" style="2" customWidth="1"/>
    <col min="10760" max="10760" width="10.875" style="2" customWidth="1"/>
    <col min="10761" max="10761" width="12.125" style="2"/>
    <col min="10762" max="10762" width="13.375" style="2" customWidth="1"/>
    <col min="10763" max="11008" width="12.125" style="2"/>
    <col min="11009" max="11009" width="13.375" style="2" customWidth="1"/>
    <col min="11010" max="11010" width="19.625" style="2" customWidth="1"/>
    <col min="11011" max="11011" width="12.125" style="2"/>
    <col min="11012" max="11012" width="13.375" style="2" customWidth="1"/>
    <col min="11013" max="11013" width="12.125" style="2"/>
    <col min="11014" max="11015" width="13.375" style="2" customWidth="1"/>
    <col min="11016" max="11016" width="10.875" style="2" customWidth="1"/>
    <col min="11017" max="11017" width="12.125" style="2"/>
    <col min="11018" max="11018" width="13.375" style="2" customWidth="1"/>
    <col min="11019" max="11264" width="12.125" style="2"/>
    <col min="11265" max="11265" width="13.375" style="2" customWidth="1"/>
    <col min="11266" max="11266" width="19.625" style="2" customWidth="1"/>
    <col min="11267" max="11267" width="12.125" style="2"/>
    <col min="11268" max="11268" width="13.375" style="2" customWidth="1"/>
    <col min="11269" max="11269" width="12.125" style="2"/>
    <col min="11270" max="11271" width="13.375" style="2" customWidth="1"/>
    <col min="11272" max="11272" width="10.875" style="2" customWidth="1"/>
    <col min="11273" max="11273" width="12.125" style="2"/>
    <col min="11274" max="11274" width="13.375" style="2" customWidth="1"/>
    <col min="11275" max="11520" width="12.125" style="2"/>
    <col min="11521" max="11521" width="13.375" style="2" customWidth="1"/>
    <col min="11522" max="11522" width="19.625" style="2" customWidth="1"/>
    <col min="11523" max="11523" width="12.125" style="2"/>
    <col min="11524" max="11524" width="13.375" style="2" customWidth="1"/>
    <col min="11525" max="11525" width="12.125" style="2"/>
    <col min="11526" max="11527" width="13.375" style="2" customWidth="1"/>
    <col min="11528" max="11528" width="10.875" style="2" customWidth="1"/>
    <col min="11529" max="11529" width="12.125" style="2"/>
    <col min="11530" max="11530" width="13.375" style="2" customWidth="1"/>
    <col min="11531" max="11776" width="12.125" style="2"/>
    <col min="11777" max="11777" width="13.375" style="2" customWidth="1"/>
    <col min="11778" max="11778" width="19.625" style="2" customWidth="1"/>
    <col min="11779" max="11779" width="12.125" style="2"/>
    <col min="11780" max="11780" width="13.375" style="2" customWidth="1"/>
    <col min="11781" max="11781" width="12.125" style="2"/>
    <col min="11782" max="11783" width="13.375" style="2" customWidth="1"/>
    <col min="11784" max="11784" width="10.875" style="2" customWidth="1"/>
    <col min="11785" max="11785" width="12.125" style="2"/>
    <col min="11786" max="11786" width="13.375" style="2" customWidth="1"/>
    <col min="11787" max="12032" width="12.125" style="2"/>
    <col min="12033" max="12033" width="13.375" style="2" customWidth="1"/>
    <col min="12034" max="12034" width="19.625" style="2" customWidth="1"/>
    <col min="12035" max="12035" width="12.125" style="2"/>
    <col min="12036" max="12036" width="13.375" style="2" customWidth="1"/>
    <col min="12037" max="12037" width="12.125" style="2"/>
    <col min="12038" max="12039" width="13.375" style="2" customWidth="1"/>
    <col min="12040" max="12040" width="10.875" style="2" customWidth="1"/>
    <col min="12041" max="12041" width="12.125" style="2"/>
    <col min="12042" max="12042" width="13.375" style="2" customWidth="1"/>
    <col min="12043" max="12288" width="12.125" style="2"/>
    <col min="12289" max="12289" width="13.375" style="2" customWidth="1"/>
    <col min="12290" max="12290" width="19.625" style="2" customWidth="1"/>
    <col min="12291" max="12291" width="12.125" style="2"/>
    <col min="12292" max="12292" width="13.375" style="2" customWidth="1"/>
    <col min="12293" max="12293" width="12.125" style="2"/>
    <col min="12294" max="12295" width="13.375" style="2" customWidth="1"/>
    <col min="12296" max="12296" width="10.875" style="2" customWidth="1"/>
    <col min="12297" max="12297" width="12.125" style="2"/>
    <col min="12298" max="12298" width="13.375" style="2" customWidth="1"/>
    <col min="12299" max="12544" width="12.125" style="2"/>
    <col min="12545" max="12545" width="13.375" style="2" customWidth="1"/>
    <col min="12546" max="12546" width="19.625" style="2" customWidth="1"/>
    <col min="12547" max="12547" width="12.125" style="2"/>
    <col min="12548" max="12548" width="13.375" style="2" customWidth="1"/>
    <col min="12549" max="12549" width="12.125" style="2"/>
    <col min="12550" max="12551" width="13.375" style="2" customWidth="1"/>
    <col min="12552" max="12552" width="10.875" style="2" customWidth="1"/>
    <col min="12553" max="12553" width="12.125" style="2"/>
    <col min="12554" max="12554" width="13.375" style="2" customWidth="1"/>
    <col min="12555" max="12800" width="12.125" style="2"/>
    <col min="12801" max="12801" width="13.375" style="2" customWidth="1"/>
    <col min="12802" max="12802" width="19.625" style="2" customWidth="1"/>
    <col min="12803" max="12803" width="12.125" style="2"/>
    <col min="12804" max="12804" width="13.375" style="2" customWidth="1"/>
    <col min="12805" max="12805" width="12.125" style="2"/>
    <col min="12806" max="12807" width="13.375" style="2" customWidth="1"/>
    <col min="12808" max="12808" width="10.875" style="2" customWidth="1"/>
    <col min="12809" max="12809" width="12.125" style="2"/>
    <col min="12810" max="12810" width="13.375" style="2" customWidth="1"/>
    <col min="12811" max="13056" width="12.125" style="2"/>
    <col min="13057" max="13057" width="13.375" style="2" customWidth="1"/>
    <col min="13058" max="13058" width="19.625" style="2" customWidth="1"/>
    <col min="13059" max="13059" width="12.125" style="2"/>
    <col min="13060" max="13060" width="13.375" style="2" customWidth="1"/>
    <col min="13061" max="13061" width="12.125" style="2"/>
    <col min="13062" max="13063" width="13.375" style="2" customWidth="1"/>
    <col min="13064" max="13064" width="10.875" style="2" customWidth="1"/>
    <col min="13065" max="13065" width="12.125" style="2"/>
    <col min="13066" max="13066" width="13.375" style="2" customWidth="1"/>
    <col min="13067" max="13312" width="12.125" style="2"/>
    <col min="13313" max="13313" width="13.375" style="2" customWidth="1"/>
    <col min="13314" max="13314" width="19.625" style="2" customWidth="1"/>
    <col min="13315" max="13315" width="12.125" style="2"/>
    <col min="13316" max="13316" width="13.375" style="2" customWidth="1"/>
    <col min="13317" max="13317" width="12.125" style="2"/>
    <col min="13318" max="13319" width="13.375" style="2" customWidth="1"/>
    <col min="13320" max="13320" width="10.875" style="2" customWidth="1"/>
    <col min="13321" max="13321" width="12.125" style="2"/>
    <col min="13322" max="13322" width="13.375" style="2" customWidth="1"/>
    <col min="13323" max="13568" width="12.125" style="2"/>
    <col min="13569" max="13569" width="13.375" style="2" customWidth="1"/>
    <col min="13570" max="13570" width="19.625" style="2" customWidth="1"/>
    <col min="13571" max="13571" width="12.125" style="2"/>
    <col min="13572" max="13572" width="13.375" style="2" customWidth="1"/>
    <col min="13573" max="13573" width="12.125" style="2"/>
    <col min="13574" max="13575" width="13.375" style="2" customWidth="1"/>
    <col min="13576" max="13576" width="10.875" style="2" customWidth="1"/>
    <col min="13577" max="13577" width="12.125" style="2"/>
    <col min="13578" max="13578" width="13.375" style="2" customWidth="1"/>
    <col min="13579" max="13824" width="12.125" style="2"/>
    <col min="13825" max="13825" width="13.375" style="2" customWidth="1"/>
    <col min="13826" max="13826" width="19.625" style="2" customWidth="1"/>
    <col min="13827" max="13827" width="12.125" style="2"/>
    <col min="13828" max="13828" width="13.375" style="2" customWidth="1"/>
    <col min="13829" max="13829" width="12.125" style="2"/>
    <col min="13830" max="13831" width="13.375" style="2" customWidth="1"/>
    <col min="13832" max="13832" width="10.875" style="2" customWidth="1"/>
    <col min="13833" max="13833" width="12.125" style="2"/>
    <col min="13834" max="13834" width="13.375" style="2" customWidth="1"/>
    <col min="13835" max="14080" width="12.125" style="2"/>
    <col min="14081" max="14081" width="13.375" style="2" customWidth="1"/>
    <col min="14082" max="14082" width="19.625" style="2" customWidth="1"/>
    <col min="14083" max="14083" width="12.125" style="2"/>
    <col min="14084" max="14084" width="13.375" style="2" customWidth="1"/>
    <col min="14085" max="14085" width="12.125" style="2"/>
    <col min="14086" max="14087" width="13.375" style="2" customWidth="1"/>
    <col min="14088" max="14088" width="10.875" style="2" customWidth="1"/>
    <col min="14089" max="14089" width="12.125" style="2"/>
    <col min="14090" max="14090" width="13.375" style="2" customWidth="1"/>
    <col min="14091" max="14336" width="12.125" style="2"/>
    <col min="14337" max="14337" width="13.375" style="2" customWidth="1"/>
    <col min="14338" max="14338" width="19.625" style="2" customWidth="1"/>
    <col min="14339" max="14339" width="12.125" style="2"/>
    <col min="14340" max="14340" width="13.375" style="2" customWidth="1"/>
    <col min="14341" max="14341" width="12.125" style="2"/>
    <col min="14342" max="14343" width="13.375" style="2" customWidth="1"/>
    <col min="14344" max="14344" width="10.875" style="2" customWidth="1"/>
    <col min="14345" max="14345" width="12.125" style="2"/>
    <col min="14346" max="14346" width="13.375" style="2" customWidth="1"/>
    <col min="14347" max="14592" width="12.125" style="2"/>
    <col min="14593" max="14593" width="13.375" style="2" customWidth="1"/>
    <col min="14594" max="14594" width="19.625" style="2" customWidth="1"/>
    <col min="14595" max="14595" width="12.125" style="2"/>
    <col min="14596" max="14596" width="13.375" style="2" customWidth="1"/>
    <col min="14597" max="14597" width="12.125" style="2"/>
    <col min="14598" max="14599" width="13.375" style="2" customWidth="1"/>
    <col min="14600" max="14600" width="10.875" style="2" customWidth="1"/>
    <col min="14601" max="14601" width="12.125" style="2"/>
    <col min="14602" max="14602" width="13.375" style="2" customWidth="1"/>
    <col min="14603" max="14848" width="12.125" style="2"/>
    <col min="14849" max="14849" width="13.375" style="2" customWidth="1"/>
    <col min="14850" max="14850" width="19.625" style="2" customWidth="1"/>
    <col min="14851" max="14851" width="12.125" style="2"/>
    <col min="14852" max="14852" width="13.375" style="2" customWidth="1"/>
    <col min="14853" max="14853" width="12.125" style="2"/>
    <col min="14854" max="14855" width="13.375" style="2" customWidth="1"/>
    <col min="14856" max="14856" width="10.875" style="2" customWidth="1"/>
    <col min="14857" max="14857" width="12.125" style="2"/>
    <col min="14858" max="14858" width="13.375" style="2" customWidth="1"/>
    <col min="14859" max="15104" width="12.125" style="2"/>
    <col min="15105" max="15105" width="13.375" style="2" customWidth="1"/>
    <col min="15106" max="15106" width="19.625" style="2" customWidth="1"/>
    <col min="15107" max="15107" width="12.125" style="2"/>
    <col min="15108" max="15108" width="13.375" style="2" customWidth="1"/>
    <col min="15109" max="15109" width="12.125" style="2"/>
    <col min="15110" max="15111" width="13.375" style="2" customWidth="1"/>
    <col min="15112" max="15112" width="10.875" style="2" customWidth="1"/>
    <col min="15113" max="15113" width="12.125" style="2"/>
    <col min="15114" max="15114" width="13.375" style="2" customWidth="1"/>
    <col min="15115" max="15360" width="12.125" style="2"/>
    <col min="15361" max="15361" width="13.375" style="2" customWidth="1"/>
    <col min="15362" max="15362" width="19.625" style="2" customWidth="1"/>
    <col min="15363" max="15363" width="12.125" style="2"/>
    <col min="15364" max="15364" width="13.375" style="2" customWidth="1"/>
    <col min="15365" max="15365" width="12.125" style="2"/>
    <col min="15366" max="15367" width="13.375" style="2" customWidth="1"/>
    <col min="15368" max="15368" width="10.875" style="2" customWidth="1"/>
    <col min="15369" max="15369" width="12.125" style="2"/>
    <col min="15370" max="15370" width="13.375" style="2" customWidth="1"/>
    <col min="15371" max="15616" width="12.125" style="2"/>
    <col min="15617" max="15617" width="13.375" style="2" customWidth="1"/>
    <col min="15618" max="15618" width="19.625" style="2" customWidth="1"/>
    <col min="15619" max="15619" width="12.125" style="2"/>
    <col min="15620" max="15620" width="13.375" style="2" customWidth="1"/>
    <col min="15621" max="15621" width="12.125" style="2"/>
    <col min="15622" max="15623" width="13.375" style="2" customWidth="1"/>
    <col min="15624" max="15624" width="10.875" style="2" customWidth="1"/>
    <col min="15625" max="15625" width="12.125" style="2"/>
    <col min="15626" max="15626" width="13.375" style="2" customWidth="1"/>
    <col min="15627" max="15872" width="12.125" style="2"/>
    <col min="15873" max="15873" width="13.375" style="2" customWidth="1"/>
    <col min="15874" max="15874" width="19.625" style="2" customWidth="1"/>
    <col min="15875" max="15875" width="12.125" style="2"/>
    <col min="15876" max="15876" width="13.375" style="2" customWidth="1"/>
    <col min="15877" max="15877" width="12.125" style="2"/>
    <col min="15878" max="15879" width="13.375" style="2" customWidth="1"/>
    <col min="15880" max="15880" width="10.875" style="2" customWidth="1"/>
    <col min="15881" max="15881" width="12.125" style="2"/>
    <col min="15882" max="15882" width="13.375" style="2" customWidth="1"/>
    <col min="15883" max="16128" width="12.125" style="2"/>
    <col min="16129" max="16129" width="13.375" style="2" customWidth="1"/>
    <col min="16130" max="16130" width="19.625" style="2" customWidth="1"/>
    <col min="16131" max="16131" width="12.125" style="2"/>
    <col min="16132" max="16132" width="13.375" style="2" customWidth="1"/>
    <col min="16133" max="16133" width="12.125" style="2"/>
    <col min="16134" max="16135" width="13.375" style="2" customWidth="1"/>
    <col min="16136" max="16136" width="10.875" style="2" customWidth="1"/>
    <col min="16137" max="16137" width="12.125" style="2"/>
    <col min="16138" max="16138" width="13.375" style="2" customWidth="1"/>
    <col min="16139" max="16384" width="12.125" style="2"/>
  </cols>
  <sheetData>
    <row r="1" spans="1:11" x14ac:dyDescent="0.2">
      <c r="A1" s="1"/>
    </row>
    <row r="6" spans="1:11" x14ac:dyDescent="0.2">
      <c r="E6" s="3" t="s">
        <v>185</v>
      </c>
    </row>
    <row r="7" spans="1:11" ht="18" thickBot="1" x14ac:dyDescent="0.25"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">
      <c r="C8" s="11"/>
      <c r="D8" s="7"/>
      <c r="E8" s="7"/>
      <c r="F8" s="22" t="s">
        <v>186</v>
      </c>
      <c r="G8" s="7"/>
      <c r="H8" s="7"/>
      <c r="I8" s="7"/>
      <c r="J8" s="7"/>
      <c r="K8" s="6"/>
    </row>
    <row r="9" spans="1:11" x14ac:dyDescent="0.2">
      <c r="C9" s="11"/>
      <c r="D9" s="7"/>
      <c r="E9" s="22" t="s">
        <v>187</v>
      </c>
      <c r="F9" s="7"/>
      <c r="G9" s="7"/>
      <c r="H9" s="11"/>
      <c r="I9" s="22" t="s">
        <v>188</v>
      </c>
      <c r="J9" s="7"/>
      <c r="K9" s="9" t="s">
        <v>117</v>
      </c>
    </row>
    <row r="10" spans="1:11" x14ac:dyDescent="0.2">
      <c r="C10" s="8" t="s">
        <v>189</v>
      </c>
      <c r="D10" s="10" t="s">
        <v>190</v>
      </c>
      <c r="E10" s="7"/>
      <c r="F10" s="10" t="s">
        <v>191</v>
      </c>
      <c r="G10" s="7"/>
      <c r="H10" s="8" t="s">
        <v>192</v>
      </c>
      <c r="I10" s="8" t="s">
        <v>193</v>
      </c>
      <c r="J10" s="8" t="s">
        <v>194</v>
      </c>
      <c r="K10" s="8" t="s">
        <v>195</v>
      </c>
    </row>
    <row r="11" spans="1:11" x14ac:dyDescent="0.2">
      <c r="B11" s="7"/>
      <c r="C11" s="10" t="s">
        <v>196</v>
      </c>
      <c r="D11" s="10" t="s">
        <v>197</v>
      </c>
      <c r="E11" s="32" t="s">
        <v>198</v>
      </c>
      <c r="F11" s="10" t="s">
        <v>197</v>
      </c>
      <c r="G11" s="10" t="s">
        <v>198</v>
      </c>
      <c r="H11" s="10" t="s">
        <v>199</v>
      </c>
      <c r="I11" s="32" t="s">
        <v>200</v>
      </c>
      <c r="J11" s="10" t="s">
        <v>201</v>
      </c>
      <c r="K11" s="11"/>
    </row>
    <row r="12" spans="1:11" x14ac:dyDescent="0.2">
      <c r="C12" s="12" t="s">
        <v>19</v>
      </c>
      <c r="D12" s="13" t="s">
        <v>19</v>
      </c>
      <c r="E12" s="13" t="s">
        <v>19</v>
      </c>
      <c r="F12" s="13" t="s">
        <v>72</v>
      </c>
      <c r="G12" s="13" t="s">
        <v>72</v>
      </c>
      <c r="H12" s="13" t="s">
        <v>19</v>
      </c>
      <c r="I12" s="13" t="s">
        <v>19</v>
      </c>
      <c r="J12" s="13" t="s">
        <v>72</v>
      </c>
      <c r="K12" s="13" t="s">
        <v>20</v>
      </c>
    </row>
    <row r="13" spans="1:11" x14ac:dyDescent="0.2">
      <c r="B13" s="1" t="s">
        <v>202</v>
      </c>
      <c r="C13" s="23">
        <v>202</v>
      </c>
      <c r="D13" s="15">
        <v>2131</v>
      </c>
      <c r="E13" s="15">
        <v>125</v>
      </c>
      <c r="F13" s="15">
        <v>224320</v>
      </c>
      <c r="G13" s="15">
        <v>256200</v>
      </c>
      <c r="H13" s="15">
        <v>133</v>
      </c>
      <c r="I13" s="15">
        <v>1060</v>
      </c>
      <c r="J13" s="15">
        <v>261406</v>
      </c>
      <c r="K13" s="15">
        <v>1697</v>
      </c>
    </row>
    <row r="14" spans="1:11" x14ac:dyDescent="0.2">
      <c r="B14" s="1" t="s">
        <v>203</v>
      </c>
      <c r="C14" s="23">
        <v>181</v>
      </c>
      <c r="D14" s="15">
        <v>1756</v>
      </c>
      <c r="E14" s="15">
        <v>75</v>
      </c>
      <c r="F14" s="15">
        <v>258581</v>
      </c>
      <c r="G14" s="15">
        <v>264648</v>
      </c>
      <c r="H14" s="15">
        <v>118</v>
      </c>
      <c r="I14" s="15">
        <v>870</v>
      </c>
      <c r="J14" s="15">
        <v>297807</v>
      </c>
      <c r="K14" s="15">
        <v>999</v>
      </c>
    </row>
    <row r="15" spans="1:11" x14ac:dyDescent="0.2">
      <c r="C15" s="6"/>
    </row>
    <row r="16" spans="1:11" x14ac:dyDescent="0.2">
      <c r="B16" s="1" t="s">
        <v>204</v>
      </c>
      <c r="C16" s="23">
        <v>173</v>
      </c>
      <c r="D16" s="15">
        <v>1505</v>
      </c>
      <c r="E16" s="15">
        <v>49</v>
      </c>
      <c r="F16" s="15">
        <v>268070</v>
      </c>
      <c r="G16" s="15">
        <v>285143</v>
      </c>
      <c r="H16" s="15">
        <v>111</v>
      </c>
      <c r="I16" s="15">
        <v>797</v>
      </c>
      <c r="J16" s="15">
        <v>322512</v>
      </c>
      <c r="K16" s="15">
        <v>948</v>
      </c>
    </row>
    <row r="17" spans="2:11" x14ac:dyDescent="0.2">
      <c r="B17" s="1" t="s">
        <v>74</v>
      </c>
      <c r="C17" s="23">
        <v>165</v>
      </c>
      <c r="D17" s="15">
        <v>1380</v>
      </c>
      <c r="E17" s="15">
        <v>58</v>
      </c>
      <c r="F17" s="15">
        <v>281148</v>
      </c>
      <c r="G17" s="15">
        <v>299345</v>
      </c>
      <c r="H17" s="15">
        <v>110</v>
      </c>
      <c r="I17" s="15">
        <v>748</v>
      </c>
      <c r="J17" s="15">
        <v>341588</v>
      </c>
      <c r="K17" s="15">
        <v>905</v>
      </c>
    </row>
    <row r="18" spans="2:11" x14ac:dyDescent="0.2">
      <c r="B18" s="1" t="s">
        <v>75</v>
      </c>
      <c r="C18" s="23">
        <v>164</v>
      </c>
      <c r="D18" s="15">
        <v>1336</v>
      </c>
      <c r="E18" s="15">
        <v>73</v>
      </c>
      <c r="F18" s="15">
        <v>282695</v>
      </c>
      <c r="G18" s="15">
        <v>288603</v>
      </c>
      <c r="H18" s="15">
        <v>111</v>
      </c>
      <c r="I18" s="15">
        <v>749</v>
      </c>
      <c r="J18" s="15">
        <v>346507</v>
      </c>
      <c r="K18" s="15">
        <v>905</v>
      </c>
    </row>
    <row r="19" spans="2:11" x14ac:dyDescent="0.2">
      <c r="B19" s="1" t="s">
        <v>76</v>
      </c>
      <c r="C19" s="23">
        <v>156</v>
      </c>
      <c r="D19" s="15">
        <v>1228</v>
      </c>
      <c r="E19" s="15">
        <v>79</v>
      </c>
      <c r="F19" s="15">
        <v>294451</v>
      </c>
      <c r="G19" s="15">
        <v>294451</v>
      </c>
      <c r="H19" s="15">
        <v>107</v>
      </c>
      <c r="I19" s="15">
        <v>712</v>
      </c>
      <c r="J19" s="15">
        <v>357056</v>
      </c>
      <c r="K19" s="15">
        <v>851.34794599999998</v>
      </c>
    </row>
    <row r="20" spans="2:11" x14ac:dyDescent="0.2">
      <c r="B20" s="1" t="s">
        <v>77</v>
      </c>
      <c r="C20" s="23">
        <v>158</v>
      </c>
      <c r="D20" s="15">
        <v>1221</v>
      </c>
      <c r="E20" s="15">
        <v>66</v>
      </c>
      <c r="F20" s="15">
        <v>306175</v>
      </c>
      <c r="G20" s="15">
        <v>308212</v>
      </c>
      <c r="H20" s="15">
        <v>106</v>
      </c>
      <c r="I20" s="15">
        <v>768</v>
      </c>
      <c r="J20" s="15">
        <v>355797</v>
      </c>
      <c r="K20" s="15">
        <v>851.42833199999995</v>
      </c>
    </row>
    <row r="21" spans="2:11" x14ac:dyDescent="0.2">
      <c r="B21" s="3" t="s">
        <v>205</v>
      </c>
      <c r="C21" s="25">
        <v>143</v>
      </c>
      <c r="D21" s="18">
        <v>1097</v>
      </c>
      <c r="E21" s="18">
        <v>79</v>
      </c>
      <c r="F21" s="18">
        <v>304319</v>
      </c>
      <c r="G21" s="18">
        <v>310633</v>
      </c>
      <c r="H21" s="18">
        <v>94</v>
      </c>
      <c r="I21" s="18">
        <v>681</v>
      </c>
      <c r="J21" s="18">
        <v>355836</v>
      </c>
      <c r="K21" s="18">
        <v>807.22877600000004</v>
      </c>
    </row>
    <row r="22" spans="2:11" ht="18" thickBot="1" x14ac:dyDescent="0.25">
      <c r="B22" s="5"/>
      <c r="C22" s="20"/>
      <c r="D22" s="5"/>
      <c r="E22" s="5"/>
      <c r="F22" s="5"/>
      <c r="G22" s="5"/>
      <c r="H22" s="5"/>
      <c r="I22" s="5"/>
      <c r="J22" s="5"/>
      <c r="K22" s="5"/>
    </row>
    <row r="23" spans="2:11" x14ac:dyDescent="0.2">
      <c r="C23" s="6"/>
      <c r="D23" s="7"/>
      <c r="E23" s="7"/>
      <c r="F23" s="7"/>
      <c r="G23" s="7"/>
      <c r="H23" s="8" t="s">
        <v>206</v>
      </c>
      <c r="J23" s="6"/>
    </row>
    <row r="24" spans="2:11" x14ac:dyDescent="0.2">
      <c r="C24" s="8" t="s">
        <v>207</v>
      </c>
      <c r="D24" s="10" t="s">
        <v>208</v>
      </c>
      <c r="E24" s="7"/>
      <c r="F24" s="10" t="s">
        <v>209</v>
      </c>
      <c r="G24" s="7"/>
      <c r="H24" s="11"/>
      <c r="I24" s="22" t="s">
        <v>210</v>
      </c>
      <c r="J24" s="10" t="s">
        <v>211</v>
      </c>
      <c r="K24" s="7"/>
    </row>
    <row r="25" spans="2:11" x14ac:dyDescent="0.2">
      <c r="B25" s="7"/>
      <c r="C25" s="10" t="s">
        <v>212</v>
      </c>
      <c r="D25" s="10" t="s">
        <v>37</v>
      </c>
      <c r="E25" s="10" t="s">
        <v>213</v>
      </c>
      <c r="F25" s="10" t="s">
        <v>37</v>
      </c>
      <c r="G25" s="10" t="s">
        <v>213</v>
      </c>
      <c r="H25" s="32" t="s">
        <v>214</v>
      </c>
      <c r="I25" s="32" t="s">
        <v>215</v>
      </c>
      <c r="J25" s="10" t="s">
        <v>37</v>
      </c>
      <c r="K25" s="10" t="s">
        <v>18</v>
      </c>
    </row>
    <row r="26" spans="2:11" x14ac:dyDescent="0.2">
      <c r="C26" s="12" t="s">
        <v>20</v>
      </c>
      <c r="D26" s="34" t="s">
        <v>38</v>
      </c>
      <c r="E26" s="13" t="s">
        <v>20</v>
      </c>
      <c r="F26" s="34" t="s">
        <v>38</v>
      </c>
      <c r="G26" s="13" t="s">
        <v>20</v>
      </c>
      <c r="H26" s="34" t="s">
        <v>19</v>
      </c>
      <c r="I26" s="13" t="s">
        <v>20</v>
      </c>
      <c r="J26" s="34" t="s">
        <v>38</v>
      </c>
      <c r="K26" s="13" t="s">
        <v>20</v>
      </c>
    </row>
    <row r="27" spans="2:11" x14ac:dyDescent="0.2">
      <c r="B27" s="1" t="s">
        <v>202</v>
      </c>
      <c r="C27" s="14">
        <f>E27+G27-1</f>
        <v>740</v>
      </c>
      <c r="D27" s="15">
        <v>15478</v>
      </c>
      <c r="E27" s="15">
        <v>502</v>
      </c>
      <c r="F27" s="15">
        <v>22380</v>
      </c>
      <c r="G27" s="15">
        <v>239</v>
      </c>
      <c r="H27" s="24" t="s">
        <v>216</v>
      </c>
      <c r="I27" s="24" t="s">
        <v>216</v>
      </c>
      <c r="J27" s="15">
        <v>1247</v>
      </c>
      <c r="K27" s="15">
        <v>172</v>
      </c>
    </row>
    <row r="28" spans="2:11" x14ac:dyDescent="0.2">
      <c r="B28" s="1" t="s">
        <v>203</v>
      </c>
      <c r="C28" s="14">
        <f>E28+G28</f>
        <v>554</v>
      </c>
      <c r="D28" s="15">
        <v>12640</v>
      </c>
      <c r="E28" s="15">
        <v>373</v>
      </c>
      <c r="F28" s="15">
        <v>16192</v>
      </c>
      <c r="G28" s="15">
        <v>181</v>
      </c>
      <c r="H28" s="15">
        <v>2668</v>
      </c>
      <c r="I28" s="15">
        <v>3927</v>
      </c>
      <c r="J28" s="15">
        <v>563</v>
      </c>
      <c r="K28" s="15">
        <v>79</v>
      </c>
    </row>
    <row r="29" spans="2:11" x14ac:dyDescent="0.2">
      <c r="C29" s="6"/>
    </row>
    <row r="30" spans="2:11" x14ac:dyDescent="0.2">
      <c r="B30" s="1" t="s">
        <v>204</v>
      </c>
      <c r="C30" s="14">
        <f t="shared" ref="C30:C35" si="0">E30+G30</f>
        <v>556</v>
      </c>
      <c r="D30" s="15">
        <v>12346</v>
      </c>
      <c r="E30" s="15">
        <v>360</v>
      </c>
      <c r="F30" s="15">
        <v>15397</v>
      </c>
      <c r="G30" s="15">
        <v>196</v>
      </c>
      <c r="H30" s="15">
        <v>2530</v>
      </c>
      <c r="I30" s="15">
        <v>3985</v>
      </c>
      <c r="J30" s="15">
        <v>342</v>
      </c>
      <c r="K30" s="15">
        <v>57</v>
      </c>
    </row>
    <row r="31" spans="2:11" x14ac:dyDescent="0.2">
      <c r="B31" s="1" t="s">
        <v>74</v>
      </c>
      <c r="C31" s="14">
        <f t="shared" si="0"/>
        <v>520.04424799999993</v>
      </c>
      <c r="D31" s="15">
        <v>11967</v>
      </c>
      <c r="E31" s="15">
        <v>348.52698299999997</v>
      </c>
      <c r="F31" s="15">
        <v>14361</v>
      </c>
      <c r="G31" s="15">
        <v>171.51726500000001</v>
      </c>
      <c r="H31" s="15">
        <v>2453</v>
      </c>
      <c r="I31" s="15">
        <v>3935</v>
      </c>
      <c r="J31" s="15">
        <v>455</v>
      </c>
      <c r="K31" s="15">
        <v>73</v>
      </c>
    </row>
    <row r="32" spans="2:11" x14ac:dyDescent="0.2">
      <c r="B32" s="1" t="s">
        <v>75</v>
      </c>
      <c r="C32" s="14">
        <f t="shared" si="0"/>
        <v>550.11210400000004</v>
      </c>
      <c r="D32" s="15">
        <v>12025</v>
      </c>
      <c r="E32" s="15">
        <v>377.16114299999998</v>
      </c>
      <c r="F32" s="15">
        <v>13753</v>
      </c>
      <c r="G32" s="15">
        <v>172.95096100000001</v>
      </c>
      <c r="H32" s="15">
        <v>2370</v>
      </c>
      <c r="I32" s="15">
        <v>4009</v>
      </c>
      <c r="J32" s="15">
        <v>463</v>
      </c>
      <c r="K32" s="15">
        <v>78</v>
      </c>
    </row>
    <row r="33" spans="2:11" x14ac:dyDescent="0.2">
      <c r="B33" s="1" t="s">
        <v>76</v>
      </c>
      <c r="C33" s="14">
        <f t="shared" si="0"/>
        <v>524.65163900000005</v>
      </c>
      <c r="D33" s="15">
        <v>11607</v>
      </c>
      <c r="E33" s="15">
        <v>340.72896800000001</v>
      </c>
      <c r="F33" s="15">
        <v>13165</v>
      </c>
      <c r="G33" s="15">
        <v>183.92267100000001</v>
      </c>
      <c r="H33" s="15">
        <v>2283</v>
      </c>
      <c r="I33" s="15">
        <v>3922.9555</v>
      </c>
      <c r="J33" s="15">
        <v>409</v>
      </c>
      <c r="K33" s="15">
        <v>68.976114999999993</v>
      </c>
    </row>
    <row r="34" spans="2:11" x14ac:dyDescent="0.2">
      <c r="B34" s="1" t="s">
        <v>77</v>
      </c>
      <c r="C34" s="14">
        <f t="shared" si="0"/>
        <v>470.90437299999996</v>
      </c>
      <c r="D34" s="15">
        <v>11380</v>
      </c>
      <c r="E34" s="15">
        <v>304.27247899999998</v>
      </c>
      <c r="F34" s="15">
        <v>12251</v>
      </c>
      <c r="G34" s="15">
        <v>166.63189399999999</v>
      </c>
      <c r="H34" s="15">
        <v>2177</v>
      </c>
      <c r="I34" s="15">
        <v>3762.3049999999998</v>
      </c>
      <c r="J34" s="15">
        <v>289</v>
      </c>
      <c r="K34" s="15">
        <v>53.668390000000002</v>
      </c>
    </row>
    <row r="35" spans="2:11" x14ac:dyDescent="0.2">
      <c r="B35" s="3" t="s">
        <v>217</v>
      </c>
      <c r="C35" s="17">
        <f t="shared" si="0"/>
        <v>441.04203899999999</v>
      </c>
      <c r="D35" s="18">
        <v>10848</v>
      </c>
      <c r="E35" s="18">
        <v>283.07481999999999</v>
      </c>
      <c r="F35" s="18">
        <v>11450</v>
      </c>
      <c r="G35" s="18">
        <v>157.967219</v>
      </c>
      <c r="H35" s="18">
        <v>2083</v>
      </c>
      <c r="I35" s="18">
        <v>3615.7067999999999</v>
      </c>
      <c r="J35" s="18">
        <v>409</v>
      </c>
      <c r="K35" s="18">
        <v>76.532669999999996</v>
      </c>
    </row>
    <row r="36" spans="2:11" ht="18" thickBot="1" x14ac:dyDescent="0.25">
      <c r="B36" s="5"/>
      <c r="C36" s="20"/>
      <c r="D36" s="5"/>
      <c r="E36" s="5"/>
      <c r="F36" s="5"/>
      <c r="G36" s="5"/>
      <c r="H36" s="5"/>
      <c r="I36" s="5"/>
      <c r="J36" s="5"/>
      <c r="K36" s="5"/>
    </row>
    <row r="37" spans="2:11" x14ac:dyDescent="0.2">
      <c r="C37" s="1" t="s">
        <v>218</v>
      </c>
    </row>
    <row r="38" spans="2:11" x14ac:dyDescent="0.2">
      <c r="C38" s="1" t="s">
        <v>91</v>
      </c>
    </row>
  </sheetData>
  <phoneticPr fontId="2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/>
  </sheetViews>
  <sheetFormatPr defaultColWidth="14.625" defaultRowHeight="17.25" x14ac:dyDescent="0.2"/>
  <cols>
    <col min="1" max="1" width="13.375" style="2" customWidth="1"/>
    <col min="2" max="2" width="3.375" style="2" customWidth="1"/>
    <col min="3" max="4" width="13.375" style="2" customWidth="1"/>
    <col min="5" max="256" width="14.625" style="2"/>
    <col min="257" max="257" width="13.375" style="2" customWidth="1"/>
    <col min="258" max="258" width="3.375" style="2" customWidth="1"/>
    <col min="259" max="260" width="13.375" style="2" customWidth="1"/>
    <col min="261" max="512" width="14.625" style="2"/>
    <col min="513" max="513" width="13.375" style="2" customWidth="1"/>
    <col min="514" max="514" width="3.375" style="2" customWidth="1"/>
    <col min="515" max="516" width="13.375" style="2" customWidth="1"/>
    <col min="517" max="768" width="14.625" style="2"/>
    <col min="769" max="769" width="13.375" style="2" customWidth="1"/>
    <col min="770" max="770" width="3.375" style="2" customWidth="1"/>
    <col min="771" max="772" width="13.375" style="2" customWidth="1"/>
    <col min="773" max="1024" width="14.625" style="2"/>
    <col min="1025" max="1025" width="13.375" style="2" customWidth="1"/>
    <col min="1026" max="1026" width="3.375" style="2" customWidth="1"/>
    <col min="1027" max="1028" width="13.375" style="2" customWidth="1"/>
    <col min="1029" max="1280" width="14.625" style="2"/>
    <col min="1281" max="1281" width="13.375" style="2" customWidth="1"/>
    <col min="1282" max="1282" width="3.375" style="2" customWidth="1"/>
    <col min="1283" max="1284" width="13.375" style="2" customWidth="1"/>
    <col min="1285" max="1536" width="14.625" style="2"/>
    <col min="1537" max="1537" width="13.375" style="2" customWidth="1"/>
    <col min="1538" max="1538" width="3.375" style="2" customWidth="1"/>
    <col min="1539" max="1540" width="13.375" style="2" customWidth="1"/>
    <col min="1541" max="1792" width="14.625" style="2"/>
    <col min="1793" max="1793" width="13.375" style="2" customWidth="1"/>
    <col min="1794" max="1794" width="3.375" style="2" customWidth="1"/>
    <col min="1795" max="1796" width="13.375" style="2" customWidth="1"/>
    <col min="1797" max="2048" width="14.625" style="2"/>
    <col min="2049" max="2049" width="13.375" style="2" customWidth="1"/>
    <col min="2050" max="2050" width="3.375" style="2" customWidth="1"/>
    <col min="2051" max="2052" width="13.375" style="2" customWidth="1"/>
    <col min="2053" max="2304" width="14.625" style="2"/>
    <col min="2305" max="2305" width="13.375" style="2" customWidth="1"/>
    <col min="2306" max="2306" width="3.375" style="2" customWidth="1"/>
    <col min="2307" max="2308" width="13.375" style="2" customWidth="1"/>
    <col min="2309" max="2560" width="14.625" style="2"/>
    <col min="2561" max="2561" width="13.375" style="2" customWidth="1"/>
    <col min="2562" max="2562" width="3.375" style="2" customWidth="1"/>
    <col min="2563" max="2564" width="13.375" style="2" customWidth="1"/>
    <col min="2565" max="2816" width="14.625" style="2"/>
    <col min="2817" max="2817" width="13.375" style="2" customWidth="1"/>
    <col min="2818" max="2818" width="3.375" style="2" customWidth="1"/>
    <col min="2819" max="2820" width="13.375" style="2" customWidth="1"/>
    <col min="2821" max="3072" width="14.625" style="2"/>
    <col min="3073" max="3073" width="13.375" style="2" customWidth="1"/>
    <col min="3074" max="3074" width="3.375" style="2" customWidth="1"/>
    <col min="3075" max="3076" width="13.375" style="2" customWidth="1"/>
    <col min="3077" max="3328" width="14.625" style="2"/>
    <col min="3329" max="3329" width="13.375" style="2" customWidth="1"/>
    <col min="3330" max="3330" width="3.375" style="2" customWidth="1"/>
    <col min="3331" max="3332" width="13.375" style="2" customWidth="1"/>
    <col min="3333" max="3584" width="14.625" style="2"/>
    <col min="3585" max="3585" width="13.375" style="2" customWidth="1"/>
    <col min="3586" max="3586" width="3.375" style="2" customWidth="1"/>
    <col min="3587" max="3588" width="13.375" style="2" customWidth="1"/>
    <col min="3589" max="3840" width="14.625" style="2"/>
    <col min="3841" max="3841" width="13.375" style="2" customWidth="1"/>
    <col min="3842" max="3842" width="3.375" style="2" customWidth="1"/>
    <col min="3843" max="3844" width="13.375" style="2" customWidth="1"/>
    <col min="3845" max="4096" width="14.625" style="2"/>
    <col min="4097" max="4097" width="13.375" style="2" customWidth="1"/>
    <col min="4098" max="4098" width="3.375" style="2" customWidth="1"/>
    <col min="4099" max="4100" width="13.375" style="2" customWidth="1"/>
    <col min="4101" max="4352" width="14.625" style="2"/>
    <col min="4353" max="4353" width="13.375" style="2" customWidth="1"/>
    <col min="4354" max="4354" width="3.375" style="2" customWidth="1"/>
    <col min="4355" max="4356" width="13.375" style="2" customWidth="1"/>
    <col min="4357" max="4608" width="14.625" style="2"/>
    <col min="4609" max="4609" width="13.375" style="2" customWidth="1"/>
    <col min="4610" max="4610" width="3.375" style="2" customWidth="1"/>
    <col min="4611" max="4612" width="13.375" style="2" customWidth="1"/>
    <col min="4613" max="4864" width="14.625" style="2"/>
    <col min="4865" max="4865" width="13.375" style="2" customWidth="1"/>
    <col min="4866" max="4866" width="3.375" style="2" customWidth="1"/>
    <col min="4867" max="4868" width="13.375" style="2" customWidth="1"/>
    <col min="4869" max="5120" width="14.625" style="2"/>
    <col min="5121" max="5121" width="13.375" style="2" customWidth="1"/>
    <col min="5122" max="5122" width="3.375" style="2" customWidth="1"/>
    <col min="5123" max="5124" width="13.375" style="2" customWidth="1"/>
    <col min="5125" max="5376" width="14.625" style="2"/>
    <col min="5377" max="5377" width="13.375" style="2" customWidth="1"/>
    <col min="5378" max="5378" width="3.375" style="2" customWidth="1"/>
    <col min="5379" max="5380" width="13.375" style="2" customWidth="1"/>
    <col min="5381" max="5632" width="14.625" style="2"/>
    <col min="5633" max="5633" width="13.375" style="2" customWidth="1"/>
    <col min="5634" max="5634" width="3.375" style="2" customWidth="1"/>
    <col min="5635" max="5636" width="13.375" style="2" customWidth="1"/>
    <col min="5637" max="5888" width="14.625" style="2"/>
    <col min="5889" max="5889" width="13.375" style="2" customWidth="1"/>
    <col min="5890" max="5890" width="3.375" style="2" customWidth="1"/>
    <col min="5891" max="5892" width="13.375" style="2" customWidth="1"/>
    <col min="5893" max="6144" width="14.625" style="2"/>
    <col min="6145" max="6145" width="13.375" style="2" customWidth="1"/>
    <col min="6146" max="6146" width="3.375" style="2" customWidth="1"/>
    <col min="6147" max="6148" width="13.375" style="2" customWidth="1"/>
    <col min="6149" max="6400" width="14.625" style="2"/>
    <col min="6401" max="6401" width="13.375" style="2" customWidth="1"/>
    <col min="6402" max="6402" width="3.375" style="2" customWidth="1"/>
    <col min="6403" max="6404" width="13.375" style="2" customWidth="1"/>
    <col min="6405" max="6656" width="14.625" style="2"/>
    <col min="6657" max="6657" width="13.375" style="2" customWidth="1"/>
    <col min="6658" max="6658" width="3.375" style="2" customWidth="1"/>
    <col min="6659" max="6660" width="13.375" style="2" customWidth="1"/>
    <col min="6661" max="6912" width="14.625" style="2"/>
    <col min="6913" max="6913" width="13.375" style="2" customWidth="1"/>
    <col min="6914" max="6914" width="3.375" style="2" customWidth="1"/>
    <col min="6915" max="6916" width="13.375" style="2" customWidth="1"/>
    <col min="6917" max="7168" width="14.625" style="2"/>
    <col min="7169" max="7169" width="13.375" style="2" customWidth="1"/>
    <col min="7170" max="7170" width="3.375" style="2" customWidth="1"/>
    <col min="7171" max="7172" width="13.375" style="2" customWidth="1"/>
    <col min="7173" max="7424" width="14.625" style="2"/>
    <col min="7425" max="7425" width="13.375" style="2" customWidth="1"/>
    <col min="7426" max="7426" width="3.375" style="2" customWidth="1"/>
    <col min="7427" max="7428" width="13.375" style="2" customWidth="1"/>
    <col min="7429" max="7680" width="14.625" style="2"/>
    <col min="7681" max="7681" width="13.375" style="2" customWidth="1"/>
    <col min="7682" max="7682" width="3.375" style="2" customWidth="1"/>
    <col min="7683" max="7684" width="13.375" style="2" customWidth="1"/>
    <col min="7685" max="7936" width="14.625" style="2"/>
    <col min="7937" max="7937" width="13.375" style="2" customWidth="1"/>
    <col min="7938" max="7938" width="3.375" style="2" customWidth="1"/>
    <col min="7939" max="7940" width="13.375" style="2" customWidth="1"/>
    <col min="7941" max="8192" width="14.625" style="2"/>
    <col min="8193" max="8193" width="13.375" style="2" customWidth="1"/>
    <col min="8194" max="8194" width="3.375" style="2" customWidth="1"/>
    <col min="8195" max="8196" width="13.375" style="2" customWidth="1"/>
    <col min="8197" max="8448" width="14.625" style="2"/>
    <col min="8449" max="8449" width="13.375" style="2" customWidth="1"/>
    <col min="8450" max="8450" width="3.375" style="2" customWidth="1"/>
    <col min="8451" max="8452" width="13.375" style="2" customWidth="1"/>
    <col min="8453" max="8704" width="14.625" style="2"/>
    <col min="8705" max="8705" width="13.375" style="2" customWidth="1"/>
    <col min="8706" max="8706" width="3.375" style="2" customWidth="1"/>
    <col min="8707" max="8708" width="13.375" style="2" customWidth="1"/>
    <col min="8709" max="8960" width="14.625" style="2"/>
    <col min="8961" max="8961" width="13.375" style="2" customWidth="1"/>
    <col min="8962" max="8962" width="3.375" style="2" customWidth="1"/>
    <col min="8963" max="8964" width="13.375" style="2" customWidth="1"/>
    <col min="8965" max="9216" width="14.625" style="2"/>
    <col min="9217" max="9217" width="13.375" style="2" customWidth="1"/>
    <col min="9218" max="9218" width="3.375" style="2" customWidth="1"/>
    <col min="9219" max="9220" width="13.375" style="2" customWidth="1"/>
    <col min="9221" max="9472" width="14.625" style="2"/>
    <col min="9473" max="9473" width="13.375" style="2" customWidth="1"/>
    <col min="9474" max="9474" width="3.375" style="2" customWidth="1"/>
    <col min="9475" max="9476" width="13.375" style="2" customWidth="1"/>
    <col min="9477" max="9728" width="14.625" style="2"/>
    <col min="9729" max="9729" width="13.375" style="2" customWidth="1"/>
    <col min="9730" max="9730" width="3.375" style="2" customWidth="1"/>
    <col min="9731" max="9732" width="13.375" style="2" customWidth="1"/>
    <col min="9733" max="9984" width="14.625" style="2"/>
    <col min="9985" max="9985" width="13.375" style="2" customWidth="1"/>
    <col min="9986" max="9986" width="3.375" style="2" customWidth="1"/>
    <col min="9987" max="9988" width="13.375" style="2" customWidth="1"/>
    <col min="9989" max="10240" width="14.625" style="2"/>
    <col min="10241" max="10241" width="13.375" style="2" customWidth="1"/>
    <col min="10242" max="10242" width="3.375" style="2" customWidth="1"/>
    <col min="10243" max="10244" width="13.375" style="2" customWidth="1"/>
    <col min="10245" max="10496" width="14.625" style="2"/>
    <col min="10497" max="10497" width="13.375" style="2" customWidth="1"/>
    <col min="10498" max="10498" width="3.375" style="2" customWidth="1"/>
    <col min="10499" max="10500" width="13.375" style="2" customWidth="1"/>
    <col min="10501" max="10752" width="14.625" style="2"/>
    <col min="10753" max="10753" width="13.375" style="2" customWidth="1"/>
    <col min="10754" max="10754" width="3.375" style="2" customWidth="1"/>
    <col min="10755" max="10756" width="13.375" style="2" customWidth="1"/>
    <col min="10757" max="11008" width="14.625" style="2"/>
    <col min="11009" max="11009" width="13.375" style="2" customWidth="1"/>
    <col min="11010" max="11010" width="3.375" style="2" customWidth="1"/>
    <col min="11011" max="11012" width="13.375" style="2" customWidth="1"/>
    <col min="11013" max="11264" width="14.625" style="2"/>
    <col min="11265" max="11265" width="13.375" style="2" customWidth="1"/>
    <col min="11266" max="11266" width="3.375" style="2" customWidth="1"/>
    <col min="11267" max="11268" width="13.375" style="2" customWidth="1"/>
    <col min="11269" max="11520" width="14.625" style="2"/>
    <col min="11521" max="11521" width="13.375" style="2" customWidth="1"/>
    <col min="11522" max="11522" width="3.375" style="2" customWidth="1"/>
    <col min="11523" max="11524" width="13.375" style="2" customWidth="1"/>
    <col min="11525" max="11776" width="14.625" style="2"/>
    <col min="11777" max="11777" width="13.375" style="2" customWidth="1"/>
    <col min="11778" max="11778" width="3.375" style="2" customWidth="1"/>
    <col min="11779" max="11780" width="13.375" style="2" customWidth="1"/>
    <col min="11781" max="12032" width="14.625" style="2"/>
    <col min="12033" max="12033" width="13.375" style="2" customWidth="1"/>
    <col min="12034" max="12034" width="3.375" style="2" customWidth="1"/>
    <col min="12035" max="12036" width="13.375" style="2" customWidth="1"/>
    <col min="12037" max="12288" width="14.625" style="2"/>
    <col min="12289" max="12289" width="13.375" style="2" customWidth="1"/>
    <col min="12290" max="12290" width="3.375" style="2" customWidth="1"/>
    <col min="12291" max="12292" width="13.375" style="2" customWidth="1"/>
    <col min="12293" max="12544" width="14.625" style="2"/>
    <col min="12545" max="12545" width="13.375" style="2" customWidth="1"/>
    <col min="12546" max="12546" width="3.375" style="2" customWidth="1"/>
    <col min="12547" max="12548" width="13.375" style="2" customWidth="1"/>
    <col min="12549" max="12800" width="14.625" style="2"/>
    <col min="12801" max="12801" width="13.375" style="2" customWidth="1"/>
    <col min="12802" max="12802" width="3.375" style="2" customWidth="1"/>
    <col min="12803" max="12804" width="13.375" style="2" customWidth="1"/>
    <col min="12805" max="13056" width="14.625" style="2"/>
    <col min="13057" max="13057" width="13.375" style="2" customWidth="1"/>
    <col min="13058" max="13058" width="3.375" style="2" customWidth="1"/>
    <col min="13059" max="13060" width="13.375" style="2" customWidth="1"/>
    <col min="13061" max="13312" width="14.625" style="2"/>
    <col min="13313" max="13313" width="13.375" style="2" customWidth="1"/>
    <col min="13314" max="13314" width="3.375" style="2" customWidth="1"/>
    <col min="13315" max="13316" width="13.375" style="2" customWidth="1"/>
    <col min="13317" max="13568" width="14.625" style="2"/>
    <col min="13569" max="13569" width="13.375" style="2" customWidth="1"/>
    <col min="13570" max="13570" width="3.375" style="2" customWidth="1"/>
    <col min="13571" max="13572" width="13.375" style="2" customWidth="1"/>
    <col min="13573" max="13824" width="14.625" style="2"/>
    <col min="13825" max="13825" width="13.375" style="2" customWidth="1"/>
    <col min="13826" max="13826" width="3.375" style="2" customWidth="1"/>
    <col min="13827" max="13828" width="13.375" style="2" customWidth="1"/>
    <col min="13829" max="14080" width="14.625" style="2"/>
    <col min="14081" max="14081" width="13.375" style="2" customWidth="1"/>
    <col min="14082" max="14082" width="3.375" style="2" customWidth="1"/>
    <col min="14083" max="14084" width="13.375" style="2" customWidth="1"/>
    <col min="14085" max="14336" width="14.625" style="2"/>
    <col min="14337" max="14337" width="13.375" style="2" customWidth="1"/>
    <col min="14338" max="14338" width="3.375" style="2" customWidth="1"/>
    <col min="14339" max="14340" width="13.375" style="2" customWidth="1"/>
    <col min="14341" max="14592" width="14.625" style="2"/>
    <col min="14593" max="14593" width="13.375" style="2" customWidth="1"/>
    <col min="14594" max="14594" width="3.375" style="2" customWidth="1"/>
    <col min="14595" max="14596" width="13.375" style="2" customWidth="1"/>
    <col min="14597" max="14848" width="14.625" style="2"/>
    <col min="14849" max="14849" width="13.375" style="2" customWidth="1"/>
    <col min="14850" max="14850" width="3.375" style="2" customWidth="1"/>
    <col min="14851" max="14852" width="13.375" style="2" customWidth="1"/>
    <col min="14853" max="15104" width="14.625" style="2"/>
    <col min="15105" max="15105" width="13.375" style="2" customWidth="1"/>
    <col min="15106" max="15106" width="3.375" style="2" customWidth="1"/>
    <col min="15107" max="15108" width="13.375" style="2" customWidth="1"/>
    <col min="15109" max="15360" width="14.625" style="2"/>
    <col min="15361" max="15361" width="13.375" style="2" customWidth="1"/>
    <col min="15362" max="15362" width="3.375" style="2" customWidth="1"/>
    <col min="15363" max="15364" width="13.375" style="2" customWidth="1"/>
    <col min="15365" max="15616" width="14.625" style="2"/>
    <col min="15617" max="15617" width="13.375" style="2" customWidth="1"/>
    <col min="15618" max="15618" width="3.375" style="2" customWidth="1"/>
    <col min="15619" max="15620" width="13.375" style="2" customWidth="1"/>
    <col min="15621" max="15872" width="14.625" style="2"/>
    <col min="15873" max="15873" width="13.375" style="2" customWidth="1"/>
    <col min="15874" max="15874" width="3.375" style="2" customWidth="1"/>
    <col min="15875" max="15876" width="13.375" style="2" customWidth="1"/>
    <col min="15877" max="16128" width="14.625" style="2"/>
    <col min="16129" max="16129" width="13.375" style="2" customWidth="1"/>
    <col min="16130" max="16130" width="3.375" style="2" customWidth="1"/>
    <col min="16131" max="16132" width="13.375" style="2" customWidth="1"/>
    <col min="16133" max="16384" width="14.625" style="2"/>
  </cols>
  <sheetData>
    <row r="1" spans="1:11" x14ac:dyDescent="0.2">
      <c r="A1" s="1"/>
    </row>
    <row r="6" spans="1:11" x14ac:dyDescent="0.2">
      <c r="F6" s="3" t="s">
        <v>378</v>
      </c>
    </row>
    <row r="8" spans="1:11" x14ac:dyDescent="0.2">
      <c r="E8" s="1" t="s">
        <v>379</v>
      </c>
    </row>
    <row r="9" spans="1:11" x14ac:dyDescent="0.2">
      <c r="E9" s="1" t="s">
        <v>380</v>
      </c>
    </row>
    <row r="10" spans="1:11" x14ac:dyDescent="0.2">
      <c r="E10" s="1" t="s">
        <v>381</v>
      </c>
    </row>
    <row r="11" spans="1:11" ht="18" thickBot="1" x14ac:dyDescent="0.25">
      <c r="B11" s="5"/>
      <c r="C11" s="5"/>
      <c r="D11" s="5"/>
      <c r="E11" s="5"/>
      <c r="F11" s="5"/>
      <c r="G11" s="5"/>
      <c r="H11" s="5"/>
      <c r="I11" s="5"/>
      <c r="J11" s="30" t="s">
        <v>382</v>
      </c>
      <c r="K11" s="5"/>
    </row>
    <row r="12" spans="1:11" x14ac:dyDescent="0.2">
      <c r="F12" s="9" t="s">
        <v>343</v>
      </c>
      <c r="G12" s="9" t="s">
        <v>344</v>
      </c>
      <c r="H12" s="9" t="s">
        <v>345</v>
      </c>
      <c r="I12" s="9" t="s">
        <v>346</v>
      </c>
      <c r="J12" s="9" t="s">
        <v>347</v>
      </c>
      <c r="K12" s="9" t="s">
        <v>383</v>
      </c>
    </row>
    <row r="13" spans="1:11" x14ac:dyDescent="0.2">
      <c r="B13" s="7"/>
      <c r="C13" s="7"/>
      <c r="D13" s="7"/>
      <c r="E13" s="7"/>
      <c r="F13" s="10" t="s">
        <v>349</v>
      </c>
      <c r="G13" s="10" t="s">
        <v>350</v>
      </c>
      <c r="H13" s="10" t="s">
        <v>351</v>
      </c>
      <c r="I13" s="10" t="s">
        <v>352</v>
      </c>
      <c r="J13" s="10" t="s">
        <v>353</v>
      </c>
      <c r="K13" s="10" t="s">
        <v>354</v>
      </c>
    </row>
    <row r="14" spans="1:11" x14ac:dyDescent="0.2">
      <c r="F14" s="6"/>
    </row>
    <row r="15" spans="1:11" x14ac:dyDescent="0.2">
      <c r="C15" s="3" t="s">
        <v>384</v>
      </c>
      <c r="D15" s="19"/>
      <c r="E15" s="19"/>
      <c r="F15" s="17">
        <f t="shared" ref="F15:K15" si="0">F17+F55+F58</f>
        <v>548655</v>
      </c>
      <c r="G15" s="19">
        <f t="shared" si="0"/>
        <v>578675</v>
      </c>
      <c r="H15" s="19">
        <f t="shared" si="0"/>
        <v>612943</v>
      </c>
      <c r="I15" s="19">
        <f t="shared" si="0"/>
        <v>646771</v>
      </c>
      <c r="J15" s="19">
        <f t="shared" si="0"/>
        <v>678642</v>
      </c>
      <c r="K15" s="19">
        <f t="shared" si="0"/>
        <v>680700</v>
      </c>
    </row>
    <row r="16" spans="1:11" x14ac:dyDescent="0.2">
      <c r="E16" s="19"/>
      <c r="F16" s="6"/>
    </row>
    <row r="17" spans="3:11" x14ac:dyDescent="0.2">
      <c r="C17" s="1" t="s">
        <v>385</v>
      </c>
      <c r="E17" s="19"/>
      <c r="F17" s="14">
        <f t="shared" ref="F17:K17" si="1">F19+F35+F37+F39+F46+F48+F50</f>
        <v>471531</v>
      </c>
      <c r="G17" s="16">
        <f t="shared" si="1"/>
        <v>494951</v>
      </c>
      <c r="H17" s="16">
        <f t="shared" si="1"/>
        <v>528860</v>
      </c>
      <c r="I17" s="16">
        <f t="shared" si="1"/>
        <v>563083</v>
      </c>
      <c r="J17" s="16">
        <f t="shared" si="1"/>
        <v>589804</v>
      </c>
      <c r="K17" s="16">
        <f t="shared" si="1"/>
        <v>590039</v>
      </c>
    </row>
    <row r="18" spans="3:11" x14ac:dyDescent="0.2">
      <c r="F18" s="6"/>
    </row>
    <row r="19" spans="3:11" x14ac:dyDescent="0.2">
      <c r="C19" s="1" t="s">
        <v>386</v>
      </c>
      <c r="F19" s="14">
        <f t="shared" ref="F19:K19" si="2">F21+F26+F28+F33</f>
        <v>248026</v>
      </c>
      <c r="G19" s="16">
        <f t="shared" si="2"/>
        <v>262898</v>
      </c>
      <c r="H19" s="16">
        <f t="shared" si="2"/>
        <v>284322</v>
      </c>
      <c r="I19" s="16">
        <f t="shared" si="2"/>
        <v>302734</v>
      </c>
      <c r="J19" s="16">
        <f t="shared" si="2"/>
        <v>315206</v>
      </c>
      <c r="K19" s="16">
        <f t="shared" si="2"/>
        <v>318461</v>
      </c>
    </row>
    <row r="20" spans="3:11" x14ac:dyDescent="0.2">
      <c r="F20" s="6"/>
    </row>
    <row r="21" spans="3:11" x14ac:dyDescent="0.2">
      <c r="C21" s="1" t="s">
        <v>357</v>
      </c>
      <c r="F21" s="14">
        <f t="shared" ref="F21:K21" si="3">F23+F24</f>
        <v>156579</v>
      </c>
      <c r="G21" s="16">
        <f t="shared" si="3"/>
        <v>164245</v>
      </c>
      <c r="H21" s="16">
        <f t="shared" si="3"/>
        <v>176563</v>
      </c>
      <c r="I21" s="16">
        <f t="shared" si="3"/>
        <v>187269</v>
      </c>
      <c r="J21" s="16">
        <f t="shared" si="3"/>
        <v>194210</v>
      </c>
      <c r="K21" s="16">
        <f t="shared" si="3"/>
        <v>192998</v>
      </c>
    </row>
    <row r="22" spans="3:11" x14ac:dyDescent="0.2">
      <c r="F22" s="6"/>
    </row>
    <row r="23" spans="3:11" x14ac:dyDescent="0.2">
      <c r="C23" s="1" t="s">
        <v>358</v>
      </c>
      <c r="F23" s="23">
        <v>40616</v>
      </c>
      <c r="G23" s="15">
        <v>42016</v>
      </c>
      <c r="H23" s="15">
        <v>43837</v>
      </c>
      <c r="I23" s="15">
        <v>44864</v>
      </c>
      <c r="J23" s="15">
        <v>47789</v>
      </c>
      <c r="K23" s="15">
        <v>44275</v>
      </c>
    </row>
    <row r="24" spans="3:11" x14ac:dyDescent="0.2">
      <c r="C24" s="1" t="s">
        <v>359</v>
      </c>
      <c r="F24" s="23">
        <v>115963</v>
      </c>
      <c r="G24" s="15">
        <v>122229</v>
      </c>
      <c r="H24" s="15">
        <v>132726</v>
      </c>
      <c r="I24" s="15">
        <v>142405</v>
      </c>
      <c r="J24" s="15">
        <v>146421</v>
      </c>
      <c r="K24" s="15">
        <v>148723</v>
      </c>
    </row>
    <row r="25" spans="3:11" x14ac:dyDescent="0.2">
      <c r="F25" s="23"/>
      <c r="G25" s="15"/>
    </row>
    <row r="26" spans="3:11" x14ac:dyDescent="0.2">
      <c r="C26" s="1" t="s">
        <v>360</v>
      </c>
      <c r="F26" s="23">
        <v>68532</v>
      </c>
      <c r="G26" s="15">
        <v>74000</v>
      </c>
      <c r="H26" s="15">
        <v>82463</v>
      </c>
      <c r="I26" s="15">
        <v>88100</v>
      </c>
      <c r="J26" s="15">
        <v>93141</v>
      </c>
      <c r="K26" s="15">
        <v>99267</v>
      </c>
    </row>
    <row r="27" spans="3:11" x14ac:dyDescent="0.2">
      <c r="F27" s="6"/>
    </row>
    <row r="28" spans="3:11" x14ac:dyDescent="0.2">
      <c r="C28" s="1" t="s">
        <v>361</v>
      </c>
      <c r="F28" s="14">
        <f t="shared" ref="F28:K28" si="4">F30+F31</f>
        <v>22245</v>
      </c>
      <c r="G28" s="16">
        <f t="shared" si="4"/>
        <v>24002</v>
      </c>
      <c r="H28" s="16">
        <f t="shared" si="4"/>
        <v>24605</v>
      </c>
      <c r="I28" s="16">
        <f t="shared" si="4"/>
        <v>26714</v>
      </c>
      <c r="J28" s="16">
        <f t="shared" si="4"/>
        <v>27276</v>
      </c>
      <c r="K28" s="16">
        <f t="shared" si="4"/>
        <v>25622</v>
      </c>
    </row>
    <row r="29" spans="3:11" x14ac:dyDescent="0.2">
      <c r="F29" s="6"/>
    </row>
    <row r="30" spans="3:11" x14ac:dyDescent="0.2">
      <c r="C30" s="1" t="s">
        <v>362</v>
      </c>
      <c r="F30" s="23">
        <v>12417</v>
      </c>
      <c r="G30" s="15">
        <v>12233</v>
      </c>
      <c r="H30" s="15">
        <v>12058</v>
      </c>
      <c r="I30" s="15">
        <v>11807</v>
      </c>
      <c r="J30" s="15">
        <v>11553</v>
      </c>
      <c r="K30" s="15">
        <v>11452</v>
      </c>
    </row>
    <row r="31" spans="3:11" x14ac:dyDescent="0.2">
      <c r="C31" s="1" t="s">
        <v>363</v>
      </c>
      <c r="F31" s="23">
        <v>9828</v>
      </c>
      <c r="G31" s="15">
        <v>11769</v>
      </c>
      <c r="H31" s="15">
        <v>12547</v>
      </c>
      <c r="I31" s="15">
        <v>14907</v>
      </c>
      <c r="J31" s="15">
        <v>15723</v>
      </c>
      <c r="K31" s="15">
        <v>14170</v>
      </c>
    </row>
    <row r="32" spans="3:11" x14ac:dyDescent="0.2">
      <c r="F32" s="23"/>
      <c r="G32" s="15"/>
    </row>
    <row r="33" spans="3:11" x14ac:dyDescent="0.2">
      <c r="C33" s="1" t="s">
        <v>387</v>
      </c>
      <c r="F33" s="23">
        <v>670</v>
      </c>
      <c r="G33" s="15">
        <v>651</v>
      </c>
      <c r="H33" s="15">
        <v>691</v>
      </c>
      <c r="I33" s="15">
        <v>651</v>
      </c>
      <c r="J33" s="15">
        <v>579</v>
      </c>
      <c r="K33" s="15">
        <v>574</v>
      </c>
    </row>
    <row r="34" spans="3:11" x14ac:dyDescent="0.2">
      <c r="F34" s="23"/>
      <c r="G34" s="15"/>
    </row>
    <row r="35" spans="3:11" x14ac:dyDescent="0.2">
      <c r="C35" s="1" t="s">
        <v>388</v>
      </c>
      <c r="F35" s="23">
        <v>50449</v>
      </c>
      <c r="G35" s="15">
        <v>51316</v>
      </c>
      <c r="H35" s="15">
        <v>52582</v>
      </c>
      <c r="I35" s="15">
        <v>53665</v>
      </c>
      <c r="J35" s="15">
        <v>55537</v>
      </c>
      <c r="K35" s="15">
        <v>54994</v>
      </c>
    </row>
    <row r="36" spans="3:11" x14ac:dyDescent="0.2">
      <c r="F36" s="23"/>
      <c r="G36" s="15"/>
    </row>
    <row r="37" spans="3:11" x14ac:dyDescent="0.2">
      <c r="C37" s="1" t="s">
        <v>389</v>
      </c>
      <c r="F37" s="23">
        <v>66498</v>
      </c>
      <c r="G37" s="15">
        <v>70668</v>
      </c>
      <c r="H37" s="15">
        <v>77666</v>
      </c>
      <c r="I37" s="15">
        <v>85270</v>
      </c>
      <c r="J37" s="15">
        <v>94713</v>
      </c>
      <c r="K37" s="15">
        <v>98988</v>
      </c>
    </row>
    <row r="38" spans="3:11" x14ac:dyDescent="0.2">
      <c r="F38" s="6"/>
    </row>
    <row r="39" spans="3:11" x14ac:dyDescent="0.2">
      <c r="C39" s="1" t="s">
        <v>390</v>
      </c>
      <c r="F39" s="14">
        <f t="shared" ref="F39:K39" si="5">SUM(F41:F44)</f>
        <v>74685</v>
      </c>
      <c r="G39" s="16">
        <f t="shared" si="5"/>
        <v>76864</v>
      </c>
      <c r="H39" s="16">
        <f t="shared" si="5"/>
        <v>79371</v>
      </c>
      <c r="I39" s="16">
        <f t="shared" si="5"/>
        <v>84449</v>
      </c>
      <c r="J39" s="16">
        <f t="shared" si="5"/>
        <v>85573</v>
      </c>
      <c r="K39" s="16">
        <f t="shared" si="5"/>
        <v>77983</v>
      </c>
    </row>
    <row r="40" spans="3:11" x14ac:dyDescent="0.2">
      <c r="F40" s="6"/>
    </row>
    <row r="41" spans="3:11" x14ac:dyDescent="0.2">
      <c r="C41" s="1" t="s">
        <v>367</v>
      </c>
      <c r="F41" s="23">
        <v>10545</v>
      </c>
      <c r="G41" s="15">
        <v>10965</v>
      </c>
      <c r="H41" s="15">
        <v>11384</v>
      </c>
      <c r="I41" s="15">
        <v>11927</v>
      </c>
      <c r="J41" s="15">
        <v>12258</v>
      </c>
      <c r="K41" s="15">
        <v>12254</v>
      </c>
    </row>
    <row r="42" spans="3:11" x14ac:dyDescent="0.2">
      <c r="C42" s="1" t="s">
        <v>368</v>
      </c>
      <c r="F42" s="23">
        <v>47581</v>
      </c>
      <c r="G42" s="15">
        <v>49485</v>
      </c>
      <c r="H42" s="15">
        <v>51463</v>
      </c>
      <c r="I42" s="15">
        <v>54440</v>
      </c>
      <c r="J42" s="15">
        <v>55858</v>
      </c>
      <c r="K42" s="15">
        <v>56427</v>
      </c>
    </row>
    <row r="43" spans="3:11" x14ac:dyDescent="0.2">
      <c r="C43" s="1" t="s">
        <v>369</v>
      </c>
      <c r="F43" s="23">
        <v>10694</v>
      </c>
      <c r="G43" s="15">
        <v>10224</v>
      </c>
      <c r="H43" s="15">
        <v>9959</v>
      </c>
      <c r="I43" s="15">
        <v>10885</v>
      </c>
      <c r="J43" s="15">
        <v>10124</v>
      </c>
      <c r="K43" s="15">
        <v>1732</v>
      </c>
    </row>
    <row r="44" spans="3:11" x14ac:dyDescent="0.2">
      <c r="C44" s="1" t="s">
        <v>370</v>
      </c>
      <c r="F44" s="23">
        <v>5865</v>
      </c>
      <c r="G44" s="15">
        <v>6190</v>
      </c>
      <c r="H44" s="15">
        <v>6565</v>
      </c>
      <c r="I44" s="15">
        <v>7197</v>
      </c>
      <c r="J44" s="15">
        <v>7333</v>
      </c>
      <c r="K44" s="15">
        <v>7570</v>
      </c>
    </row>
    <row r="45" spans="3:11" x14ac:dyDescent="0.2">
      <c r="F45" s="23"/>
      <c r="G45" s="15"/>
    </row>
    <row r="46" spans="3:11" x14ac:dyDescent="0.2">
      <c r="C46" s="1" t="s">
        <v>391</v>
      </c>
      <c r="F46" s="23">
        <v>20901</v>
      </c>
      <c r="G46" s="15">
        <v>21637</v>
      </c>
      <c r="H46" s="15">
        <v>22364</v>
      </c>
      <c r="I46" s="15">
        <v>23122</v>
      </c>
      <c r="J46" s="15">
        <v>23635</v>
      </c>
      <c r="K46" s="15">
        <v>23732</v>
      </c>
    </row>
    <row r="47" spans="3:11" x14ac:dyDescent="0.2">
      <c r="F47" s="23"/>
      <c r="G47" s="15"/>
    </row>
    <row r="48" spans="3:11" x14ac:dyDescent="0.2">
      <c r="C48" s="1" t="s">
        <v>392</v>
      </c>
      <c r="F48" s="23">
        <v>2019</v>
      </c>
      <c r="G48" s="15">
        <v>1796</v>
      </c>
      <c r="H48" s="15">
        <v>1553</v>
      </c>
      <c r="I48" s="15">
        <v>1482</v>
      </c>
      <c r="J48" s="15">
        <v>1449</v>
      </c>
      <c r="K48" s="15">
        <v>1421</v>
      </c>
    </row>
    <row r="49" spans="2:11" x14ac:dyDescent="0.2">
      <c r="F49" s="6"/>
    </row>
    <row r="50" spans="2:11" x14ac:dyDescent="0.2">
      <c r="C50" s="1" t="s">
        <v>393</v>
      </c>
      <c r="F50" s="14">
        <f t="shared" ref="F50:K50" si="6">F52+F53</f>
        <v>8953</v>
      </c>
      <c r="G50" s="16">
        <f t="shared" si="6"/>
        <v>9772</v>
      </c>
      <c r="H50" s="16">
        <f t="shared" si="6"/>
        <v>11002</v>
      </c>
      <c r="I50" s="16">
        <f t="shared" si="6"/>
        <v>12361</v>
      </c>
      <c r="J50" s="16">
        <f t="shared" si="6"/>
        <v>13691</v>
      </c>
      <c r="K50" s="16">
        <f t="shared" si="6"/>
        <v>14460</v>
      </c>
    </row>
    <row r="51" spans="2:11" x14ac:dyDescent="0.2">
      <c r="F51" s="6"/>
    </row>
    <row r="52" spans="2:11" x14ac:dyDescent="0.2">
      <c r="C52" s="1" t="s">
        <v>374</v>
      </c>
      <c r="F52" s="23">
        <v>8550</v>
      </c>
      <c r="G52" s="15">
        <v>9352</v>
      </c>
      <c r="H52" s="15">
        <v>10573</v>
      </c>
      <c r="I52" s="15">
        <v>11916</v>
      </c>
      <c r="J52" s="15">
        <v>13241</v>
      </c>
      <c r="K52" s="15">
        <v>13990</v>
      </c>
    </row>
    <row r="53" spans="2:11" x14ac:dyDescent="0.2">
      <c r="C53" s="1" t="s">
        <v>375</v>
      </c>
      <c r="F53" s="23">
        <v>403</v>
      </c>
      <c r="G53" s="15">
        <v>420</v>
      </c>
      <c r="H53" s="15">
        <v>429</v>
      </c>
      <c r="I53" s="15">
        <v>445</v>
      </c>
      <c r="J53" s="15">
        <v>450</v>
      </c>
      <c r="K53" s="15">
        <v>470</v>
      </c>
    </row>
    <row r="54" spans="2:11" x14ac:dyDescent="0.2">
      <c r="F54" s="23"/>
      <c r="G54" s="15"/>
    </row>
    <row r="55" spans="2:11" x14ac:dyDescent="0.2">
      <c r="C55" s="1" t="s">
        <v>394</v>
      </c>
      <c r="F55" s="23">
        <v>76473</v>
      </c>
      <c r="G55" s="15">
        <v>83041</v>
      </c>
      <c r="H55" s="15">
        <v>83340</v>
      </c>
      <c r="I55" s="15">
        <v>82934</v>
      </c>
      <c r="J55" s="15">
        <v>88095</v>
      </c>
      <c r="K55" s="15">
        <v>89877</v>
      </c>
    </row>
    <row r="56" spans="2:11" x14ac:dyDescent="0.2">
      <c r="D56" s="1" t="s">
        <v>395</v>
      </c>
      <c r="F56" s="23">
        <v>28789</v>
      </c>
      <c r="G56" s="15">
        <v>28491</v>
      </c>
      <c r="H56" s="15">
        <v>28036</v>
      </c>
      <c r="I56" s="15">
        <v>27292</v>
      </c>
      <c r="J56" s="15">
        <v>26038</v>
      </c>
      <c r="K56" s="15">
        <v>23756</v>
      </c>
    </row>
    <row r="57" spans="2:11" x14ac:dyDescent="0.2">
      <c r="F57" s="23"/>
      <c r="G57" s="15"/>
    </row>
    <row r="58" spans="2:11" x14ac:dyDescent="0.2">
      <c r="C58" s="1" t="s">
        <v>396</v>
      </c>
      <c r="F58" s="23">
        <v>651</v>
      </c>
      <c r="G58" s="15">
        <v>683</v>
      </c>
      <c r="H58" s="15">
        <v>743</v>
      </c>
      <c r="I58" s="15">
        <v>754</v>
      </c>
      <c r="J58" s="15">
        <v>743</v>
      </c>
      <c r="K58" s="15">
        <v>784</v>
      </c>
    </row>
    <row r="59" spans="2:11" x14ac:dyDescent="0.2">
      <c r="D59" s="1" t="s">
        <v>397</v>
      </c>
      <c r="F59" s="23">
        <v>46</v>
      </c>
      <c r="G59" s="15">
        <v>50</v>
      </c>
      <c r="H59" s="15">
        <v>61</v>
      </c>
      <c r="I59" s="15">
        <v>56</v>
      </c>
      <c r="J59" s="15">
        <v>47</v>
      </c>
      <c r="K59" s="15">
        <v>51</v>
      </c>
    </row>
    <row r="60" spans="2:11" ht="18" thickBot="1" x14ac:dyDescent="0.25">
      <c r="B60" s="5"/>
      <c r="C60" s="5"/>
      <c r="D60" s="21"/>
      <c r="E60" s="5"/>
      <c r="F60" s="45"/>
      <c r="G60" s="21"/>
      <c r="H60" s="5"/>
      <c r="I60" s="5"/>
      <c r="J60" s="5"/>
      <c r="K60" s="5"/>
    </row>
    <row r="61" spans="2:11" x14ac:dyDescent="0.2">
      <c r="D61" s="19"/>
      <c r="F61" s="1" t="s">
        <v>377</v>
      </c>
      <c r="G61" s="19"/>
      <c r="H61" s="19"/>
      <c r="I61" s="19"/>
      <c r="J61" s="19"/>
      <c r="K61" s="19"/>
    </row>
    <row r="73" spans="1:1" x14ac:dyDescent="0.2">
      <c r="A73" s="1"/>
    </row>
  </sheetData>
  <phoneticPr fontId="2"/>
  <pageMargins left="0.23000000000000004" right="0.23000000000000004" top="0.53" bottom="0.53" header="0.51200000000000001" footer="0.51200000000000001"/>
  <pageSetup paperSize="12" scale="75" orientation="portrait" verticalDpi="0" r:id="rId1"/>
  <headerFooter alignWithMargins="0"/>
  <rowBreaks count="1" manualBreakCount="1">
    <brk id="73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39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19.625" style="2" customWidth="1"/>
    <col min="3" max="3" width="12.125" style="2"/>
    <col min="4" max="4" width="13.375" style="2" customWidth="1"/>
    <col min="5" max="5" width="12.125" style="2"/>
    <col min="6" max="7" width="13.375" style="2" customWidth="1"/>
    <col min="8" max="8" width="10.875" style="2" customWidth="1"/>
    <col min="9" max="9" width="12.125" style="2"/>
    <col min="10" max="10" width="13.375" style="2" customWidth="1"/>
    <col min="11" max="256" width="12.125" style="2"/>
    <col min="257" max="257" width="13.375" style="2" customWidth="1"/>
    <col min="258" max="258" width="19.625" style="2" customWidth="1"/>
    <col min="259" max="259" width="12.125" style="2"/>
    <col min="260" max="260" width="13.375" style="2" customWidth="1"/>
    <col min="261" max="261" width="12.125" style="2"/>
    <col min="262" max="263" width="13.375" style="2" customWidth="1"/>
    <col min="264" max="264" width="10.875" style="2" customWidth="1"/>
    <col min="265" max="265" width="12.125" style="2"/>
    <col min="266" max="266" width="13.375" style="2" customWidth="1"/>
    <col min="267" max="512" width="12.125" style="2"/>
    <col min="513" max="513" width="13.375" style="2" customWidth="1"/>
    <col min="514" max="514" width="19.625" style="2" customWidth="1"/>
    <col min="515" max="515" width="12.125" style="2"/>
    <col min="516" max="516" width="13.375" style="2" customWidth="1"/>
    <col min="517" max="517" width="12.125" style="2"/>
    <col min="518" max="519" width="13.375" style="2" customWidth="1"/>
    <col min="520" max="520" width="10.875" style="2" customWidth="1"/>
    <col min="521" max="521" width="12.125" style="2"/>
    <col min="522" max="522" width="13.375" style="2" customWidth="1"/>
    <col min="523" max="768" width="12.125" style="2"/>
    <col min="769" max="769" width="13.375" style="2" customWidth="1"/>
    <col min="770" max="770" width="19.625" style="2" customWidth="1"/>
    <col min="771" max="771" width="12.125" style="2"/>
    <col min="772" max="772" width="13.375" style="2" customWidth="1"/>
    <col min="773" max="773" width="12.125" style="2"/>
    <col min="774" max="775" width="13.375" style="2" customWidth="1"/>
    <col min="776" max="776" width="10.875" style="2" customWidth="1"/>
    <col min="777" max="777" width="12.125" style="2"/>
    <col min="778" max="778" width="13.375" style="2" customWidth="1"/>
    <col min="779" max="1024" width="12.125" style="2"/>
    <col min="1025" max="1025" width="13.375" style="2" customWidth="1"/>
    <col min="1026" max="1026" width="19.625" style="2" customWidth="1"/>
    <col min="1027" max="1027" width="12.125" style="2"/>
    <col min="1028" max="1028" width="13.375" style="2" customWidth="1"/>
    <col min="1029" max="1029" width="12.125" style="2"/>
    <col min="1030" max="1031" width="13.375" style="2" customWidth="1"/>
    <col min="1032" max="1032" width="10.875" style="2" customWidth="1"/>
    <col min="1033" max="1033" width="12.125" style="2"/>
    <col min="1034" max="1034" width="13.375" style="2" customWidth="1"/>
    <col min="1035" max="1280" width="12.125" style="2"/>
    <col min="1281" max="1281" width="13.375" style="2" customWidth="1"/>
    <col min="1282" max="1282" width="19.625" style="2" customWidth="1"/>
    <col min="1283" max="1283" width="12.125" style="2"/>
    <col min="1284" max="1284" width="13.375" style="2" customWidth="1"/>
    <col min="1285" max="1285" width="12.125" style="2"/>
    <col min="1286" max="1287" width="13.375" style="2" customWidth="1"/>
    <col min="1288" max="1288" width="10.875" style="2" customWidth="1"/>
    <col min="1289" max="1289" width="12.125" style="2"/>
    <col min="1290" max="1290" width="13.375" style="2" customWidth="1"/>
    <col min="1291" max="1536" width="12.125" style="2"/>
    <col min="1537" max="1537" width="13.375" style="2" customWidth="1"/>
    <col min="1538" max="1538" width="19.625" style="2" customWidth="1"/>
    <col min="1539" max="1539" width="12.125" style="2"/>
    <col min="1540" max="1540" width="13.375" style="2" customWidth="1"/>
    <col min="1541" max="1541" width="12.125" style="2"/>
    <col min="1542" max="1543" width="13.375" style="2" customWidth="1"/>
    <col min="1544" max="1544" width="10.875" style="2" customWidth="1"/>
    <col min="1545" max="1545" width="12.125" style="2"/>
    <col min="1546" max="1546" width="13.375" style="2" customWidth="1"/>
    <col min="1547" max="1792" width="12.125" style="2"/>
    <col min="1793" max="1793" width="13.375" style="2" customWidth="1"/>
    <col min="1794" max="1794" width="19.625" style="2" customWidth="1"/>
    <col min="1795" max="1795" width="12.125" style="2"/>
    <col min="1796" max="1796" width="13.375" style="2" customWidth="1"/>
    <col min="1797" max="1797" width="12.125" style="2"/>
    <col min="1798" max="1799" width="13.375" style="2" customWidth="1"/>
    <col min="1800" max="1800" width="10.875" style="2" customWidth="1"/>
    <col min="1801" max="1801" width="12.125" style="2"/>
    <col min="1802" max="1802" width="13.375" style="2" customWidth="1"/>
    <col min="1803" max="2048" width="12.125" style="2"/>
    <col min="2049" max="2049" width="13.375" style="2" customWidth="1"/>
    <col min="2050" max="2050" width="19.625" style="2" customWidth="1"/>
    <col min="2051" max="2051" width="12.125" style="2"/>
    <col min="2052" max="2052" width="13.375" style="2" customWidth="1"/>
    <col min="2053" max="2053" width="12.125" style="2"/>
    <col min="2054" max="2055" width="13.375" style="2" customWidth="1"/>
    <col min="2056" max="2056" width="10.875" style="2" customWidth="1"/>
    <col min="2057" max="2057" width="12.125" style="2"/>
    <col min="2058" max="2058" width="13.375" style="2" customWidth="1"/>
    <col min="2059" max="2304" width="12.125" style="2"/>
    <col min="2305" max="2305" width="13.375" style="2" customWidth="1"/>
    <col min="2306" max="2306" width="19.625" style="2" customWidth="1"/>
    <col min="2307" max="2307" width="12.125" style="2"/>
    <col min="2308" max="2308" width="13.375" style="2" customWidth="1"/>
    <col min="2309" max="2309" width="12.125" style="2"/>
    <col min="2310" max="2311" width="13.375" style="2" customWidth="1"/>
    <col min="2312" max="2312" width="10.875" style="2" customWidth="1"/>
    <col min="2313" max="2313" width="12.125" style="2"/>
    <col min="2314" max="2314" width="13.375" style="2" customWidth="1"/>
    <col min="2315" max="2560" width="12.125" style="2"/>
    <col min="2561" max="2561" width="13.375" style="2" customWidth="1"/>
    <col min="2562" max="2562" width="19.625" style="2" customWidth="1"/>
    <col min="2563" max="2563" width="12.125" style="2"/>
    <col min="2564" max="2564" width="13.375" style="2" customWidth="1"/>
    <col min="2565" max="2565" width="12.125" style="2"/>
    <col min="2566" max="2567" width="13.375" style="2" customWidth="1"/>
    <col min="2568" max="2568" width="10.875" style="2" customWidth="1"/>
    <col min="2569" max="2569" width="12.125" style="2"/>
    <col min="2570" max="2570" width="13.375" style="2" customWidth="1"/>
    <col min="2571" max="2816" width="12.125" style="2"/>
    <col min="2817" max="2817" width="13.375" style="2" customWidth="1"/>
    <col min="2818" max="2818" width="19.625" style="2" customWidth="1"/>
    <col min="2819" max="2819" width="12.125" style="2"/>
    <col min="2820" max="2820" width="13.375" style="2" customWidth="1"/>
    <col min="2821" max="2821" width="12.125" style="2"/>
    <col min="2822" max="2823" width="13.375" style="2" customWidth="1"/>
    <col min="2824" max="2824" width="10.875" style="2" customWidth="1"/>
    <col min="2825" max="2825" width="12.125" style="2"/>
    <col min="2826" max="2826" width="13.375" style="2" customWidth="1"/>
    <col min="2827" max="3072" width="12.125" style="2"/>
    <col min="3073" max="3073" width="13.375" style="2" customWidth="1"/>
    <col min="3074" max="3074" width="19.625" style="2" customWidth="1"/>
    <col min="3075" max="3075" width="12.125" style="2"/>
    <col min="3076" max="3076" width="13.375" style="2" customWidth="1"/>
    <col min="3077" max="3077" width="12.125" style="2"/>
    <col min="3078" max="3079" width="13.375" style="2" customWidth="1"/>
    <col min="3080" max="3080" width="10.875" style="2" customWidth="1"/>
    <col min="3081" max="3081" width="12.125" style="2"/>
    <col min="3082" max="3082" width="13.375" style="2" customWidth="1"/>
    <col min="3083" max="3328" width="12.125" style="2"/>
    <col min="3329" max="3329" width="13.375" style="2" customWidth="1"/>
    <col min="3330" max="3330" width="19.625" style="2" customWidth="1"/>
    <col min="3331" max="3331" width="12.125" style="2"/>
    <col min="3332" max="3332" width="13.375" style="2" customWidth="1"/>
    <col min="3333" max="3333" width="12.125" style="2"/>
    <col min="3334" max="3335" width="13.375" style="2" customWidth="1"/>
    <col min="3336" max="3336" width="10.875" style="2" customWidth="1"/>
    <col min="3337" max="3337" width="12.125" style="2"/>
    <col min="3338" max="3338" width="13.375" style="2" customWidth="1"/>
    <col min="3339" max="3584" width="12.125" style="2"/>
    <col min="3585" max="3585" width="13.375" style="2" customWidth="1"/>
    <col min="3586" max="3586" width="19.625" style="2" customWidth="1"/>
    <col min="3587" max="3587" width="12.125" style="2"/>
    <col min="3588" max="3588" width="13.375" style="2" customWidth="1"/>
    <col min="3589" max="3589" width="12.125" style="2"/>
    <col min="3590" max="3591" width="13.375" style="2" customWidth="1"/>
    <col min="3592" max="3592" width="10.875" style="2" customWidth="1"/>
    <col min="3593" max="3593" width="12.125" style="2"/>
    <col min="3594" max="3594" width="13.375" style="2" customWidth="1"/>
    <col min="3595" max="3840" width="12.125" style="2"/>
    <col min="3841" max="3841" width="13.375" style="2" customWidth="1"/>
    <col min="3842" max="3842" width="19.625" style="2" customWidth="1"/>
    <col min="3843" max="3843" width="12.125" style="2"/>
    <col min="3844" max="3844" width="13.375" style="2" customWidth="1"/>
    <col min="3845" max="3845" width="12.125" style="2"/>
    <col min="3846" max="3847" width="13.375" style="2" customWidth="1"/>
    <col min="3848" max="3848" width="10.875" style="2" customWidth="1"/>
    <col min="3849" max="3849" width="12.125" style="2"/>
    <col min="3850" max="3850" width="13.375" style="2" customWidth="1"/>
    <col min="3851" max="4096" width="12.125" style="2"/>
    <col min="4097" max="4097" width="13.375" style="2" customWidth="1"/>
    <col min="4098" max="4098" width="19.625" style="2" customWidth="1"/>
    <col min="4099" max="4099" width="12.125" style="2"/>
    <col min="4100" max="4100" width="13.375" style="2" customWidth="1"/>
    <col min="4101" max="4101" width="12.125" style="2"/>
    <col min="4102" max="4103" width="13.375" style="2" customWidth="1"/>
    <col min="4104" max="4104" width="10.875" style="2" customWidth="1"/>
    <col min="4105" max="4105" width="12.125" style="2"/>
    <col min="4106" max="4106" width="13.375" style="2" customWidth="1"/>
    <col min="4107" max="4352" width="12.125" style="2"/>
    <col min="4353" max="4353" width="13.375" style="2" customWidth="1"/>
    <col min="4354" max="4354" width="19.625" style="2" customWidth="1"/>
    <col min="4355" max="4355" width="12.125" style="2"/>
    <col min="4356" max="4356" width="13.375" style="2" customWidth="1"/>
    <col min="4357" max="4357" width="12.125" style="2"/>
    <col min="4358" max="4359" width="13.375" style="2" customWidth="1"/>
    <col min="4360" max="4360" width="10.875" style="2" customWidth="1"/>
    <col min="4361" max="4361" width="12.125" style="2"/>
    <col min="4362" max="4362" width="13.375" style="2" customWidth="1"/>
    <col min="4363" max="4608" width="12.125" style="2"/>
    <col min="4609" max="4609" width="13.375" style="2" customWidth="1"/>
    <col min="4610" max="4610" width="19.625" style="2" customWidth="1"/>
    <col min="4611" max="4611" width="12.125" style="2"/>
    <col min="4612" max="4612" width="13.375" style="2" customWidth="1"/>
    <col min="4613" max="4613" width="12.125" style="2"/>
    <col min="4614" max="4615" width="13.375" style="2" customWidth="1"/>
    <col min="4616" max="4616" width="10.875" style="2" customWidth="1"/>
    <col min="4617" max="4617" width="12.125" style="2"/>
    <col min="4618" max="4618" width="13.375" style="2" customWidth="1"/>
    <col min="4619" max="4864" width="12.125" style="2"/>
    <col min="4865" max="4865" width="13.375" style="2" customWidth="1"/>
    <col min="4866" max="4866" width="19.625" style="2" customWidth="1"/>
    <col min="4867" max="4867" width="12.125" style="2"/>
    <col min="4868" max="4868" width="13.375" style="2" customWidth="1"/>
    <col min="4869" max="4869" width="12.125" style="2"/>
    <col min="4870" max="4871" width="13.375" style="2" customWidth="1"/>
    <col min="4872" max="4872" width="10.875" style="2" customWidth="1"/>
    <col min="4873" max="4873" width="12.125" style="2"/>
    <col min="4874" max="4874" width="13.375" style="2" customWidth="1"/>
    <col min="4875" max="5120" width="12.125" style="2"/>
    <col min="5121" max="5121" width="13.375" style="2" customWidth="1"/>
    <col min="5122" max="5122" width="19.625" style="2" customWidth="1"/>
    <col min="5123" max="5123" width="12.125" style="2"/>
    <col min="5124" max="5124" width="13.375" style="2" customWidth="1"/>
    <col min="5125" max="5125" width="12.125" style="2"/>
    <col min="5126" max="5127" width="13.375" style="2" customWidth="1"/>
    <col min="5128" max="5128" width="10.875" style="2" customWidth="1"/>
    <col min="5129" max="5129" width="12.125" style="2"/>
    <col min="5130" max="5130" width="13.375" style="2" customWidth="1"/>
    <col min="5131" max="5376" width="12.125" style="2"/>
    <col min="5377" max="5377" width="13.375" style="2" customWidth="1"/>
    <col min="5378" max="5378" width="19.625" style="2" customWidth="1"/>
    <col min="5379" max="5379" width="12.125" style="2"/>
    <col min="5380" max="5380" width="13.375" style="2" customWidth="1"/>
    <col min="5381" max="5381" width="12.125" style="2"/>
    <col min="5382" max="5383" width="13.375" style="2" customWidth="1"/>
    <col min="5384" max="5384" width="10.875" style="2" customWidth="1"/>
    <col min="5385" max="5385" width="12.125" style="2"/>
    <col min="5386" max="5386" width="13.375" style="2" customWidth="1"/>
    <col min="5387" max="5632" width="12.125" style="2"/>
    <col min="5633" max="5633" width="13.375" style="2" customWidth="1"/>
    <col min="5634" max="5634" width="19.625" style="2" customWidth="1"/>
    <col min="5635" max="5635" width="12.125" style="2"/>
    <col min="5636" max="5636" width="13.375" style="2" customWidth="1"/>
    <col min="5637" max="5637" width="12.125" style="2"/>
    <col min="5638" max="5639" width="13.375" style="2" customWidth="1"/>
    <col min="5640" max="5640" width="10.875" style="2" customWidth="1"/>
    <col min="5641" max="5641" width="12.125" style="2"/>
    <col min="5642" max="5642" width="13.375" style="2" customWidth="1"/>
    <col min="5643" max="5888" width="12.125" style="2"/>
    <col min="5889" max="5889" width="13.375" style="2" customWidth="1"/>
    <col min="5890" max="5890" width="19.625" style="2" customWidth="1"/>
    <col min="5891" max="5891" width="12.125" style="2"/>
    <col min="5892" max="5892" width="13.375" style="2" customWidth="1"/>
    <col min="5893" max="5893" width="12.125" style="2"/>
    <col min="5894" max="5895" width="13.375" style="2" customWidth="1"/>
    <col min="5896" max="5896" width="10.875" style="2" customWidth="1"/>
    <col min="5897" max="5897" width="12.125" style="2"/>
    <col min="5898" max="5898" width="13.375" style="2" customWidth="1"/>
    <col min="5899" max="6144" width="12.125" style="2"/>
    <col min="6145" max="6145" width="13.375" style="2" customWidth="1"/>
    <col min="6146" max="6146" width="19.625" style="2" customWidth="1"/>
    <col min="6147" max="6147" width="12.125" style="2"/>
    <col min="6148" max="6148" width="13.375" style="2" customWidth="1"/>
    <col min="6149" max="6149" width="12.125" style="2"/>
    <col min="6150" max="6151" width="13.375" style="2" customWidth="1"/>
    <col min="6152" max="6152" width="10.875" style="2" customWidth="1"/>
    <col min="6153" max="6153" width="12.125" style="2"/>
    <col min="6154" max="6154" width="13.375" style="2" customWidth="1"/>
    <col min="6155" max="6400" width="12.125" style="2"/>
    <col min="6401" max="6401" width="13.375" style="2" customWidth="1"/>
    <col min="6402" max="6402" width="19.625" style="2" customWidth="1"/>
    <col min="6403" max="6403" width="12.125" style="2"/>
    <col min="6404" max="6404" width="13.375" style="2" customWidth="1"/>
    <col min="6405" max="6405" width="12.125" style="2"/>
    <col min="6406" max="6407" width="13.375" style="2" customWidth="1"/>
    <col min="6408" max="6408" width="10.875" style="2" customWidth="1"/>
    <col min="6409" max="6409" width="12.125" style="2"/>
    <col min="6410" max="6410" width="13.375" style="2" customWidth="1"/>
    <col min="6411" max="6656" width="12.125" style="2"/>
    <col min="6657" max="6657" width="13.375" style="2" customWidth="1"/>
    <col min="6658" max="6658" width="19.625" style="2" customWidth="1"/>
    <col min="6659" max="6659" width="12.125" style="2"/>
    <col min="6660" max="6660" width="13.375" style="2" customWidth="1"/>
    <col min="6661" max="6661" width="12.125" style="2"/>
    <col min="6662" max="6663" width="13.375" style="2" customWidth="1"/>
    <col min="6664" max="6664" width="10.875" style="2" customWidth="1"/>
    <col min="6665" max="6665" width="12.125" style="2"/>
    <col min="6666" max="6666" width="13.375" style="2" customWidth="1"/>
    <col min="6667" max="6912" width="12.125" style="2"/>
    <col min="6913" max="6913" width="13.375" style="2" customWidth="1"/>
    <col min="6914" max="6914" width="19.625" style="2" customWidth="1"/>
    <col min="6915" max="6915" width="12.125" style="2"/>
    <col min="6916" max="6916" width="13.375" style="2" customWidth="1"/>
    <col min="6917" max="6917" width="12.125" style="2"/>
    <col min="6918" max="6919" width="13.375" style="2" customWidth="1"/>
    <col min="6920" max="6920" width="10.875" style="2" customWidth="1"/>
    <col min="6921" max="6921" width="12.125" style="2"/>
    <col min="6922" max="6922" width="13.375" style="2" customWidth="1"/>
    <col min="6923" max="7168" width="12.125" style="2"/>
    <col min="7169" max="7169" width="13.375" style="2" customWidth="1"/>
    <col min="7170" max="7170" width="19.625" style="2" customWidth="1"/>
    <col min="7171" max="7171" width="12.125" style="2"/>
    <col min="7172" max="7172" width="13.375" style="2" customWidth="1"/>
    <col min="7173" max="7173" width="12.125" style="2"/>
    <col min="7174" max="7175" width="13.375" style="2" customWidth="1"/>
    <col min="7176" max="7176" width="10.875" style="2" customWidth="1"/>
    <col min="7177" max="7177" width="12.125" style="2"/>
    <col min="7178" max="7178" width="13.375" style="2" customWidth="1"/>
    <col min="7179" max="7424" width="12.125" style="2"/>
    <col min="7425" max="7425" width="13.375" style="2" customWidth="1"/>
    <col min="7426" max="7426" width="19.625" style="2" customWidth="1"/>
    <col min="7427" max="7427" width="12.125" style="2"/>
    <col min="7428" max="7428" width="13.375" style="2" customWidth="1"/>
    <col min="7429" max="7429" width="12.125" style="2"/>
    <col min="7430" max="7431" width="13.375" style="2" customWidth="1"/>
    <col min="7432" max="7432" width="10.875" style="2" customWidth="1"/>
    <col min="7433" max="7433" width="12.125" style="2"/>
    <col min="7434" max="7434" width="13.375" style="2" customWidth="1"/>
    <col min="7435" max="7680" width="12.125" style="2"/>
    <col min="7681" max="7681" width="13.375" style="2" customWidth="1"/>
    <col min="7682" max="7682" width="19.625" style="2" customWidth="1"/>
    <col min="7683" max="7683" width="12.125" style="2"/>
    <col min="7684" max="7684" width="13.375" style="2" customWidth="1"/>
    <col min="7685" max="7685" width="12.125" style="2"/>
    <col min="7686" max="7687" width="13.375" style="2" customWidth="1"/>
    <col min="7688" max="7688" width="10.875" style="2" customWidth="1"/>
    <col min="7689" max="7689" width="12.125" style="2"/>
    <col min="7690" max="7690" width="13.375" style="2" customWidth="1"/>
    <col min="7691" max="7936" width="12.125" style="2"/>
    <col min="7937" max="7937" width="13.375" style="2" customWidth="1"/>
    <col min="7938" max="7938" width="19.625" style="2" customWidth="1"/>
    <col min="7939" max="7939" width="12.125" style="2"/>
    <col min="7940" max="7940" width="13.375" style="2" customWidth="1"/>
    <col min="7941" max="7941" width="12.125" style="2"/>
    <col min="7942" max="7943" width="13.375" style="2" customWidth="1"/>
    <col min="7944" max="7944" width="10.875" style="2" customWidth="1"/>
    <col min="7945" max="7945" width="12.125" style="2"/>
    <col min="7946" max="7946" width="13.375" style="2" customWidth="1"/>
    <col min="7947" max="8192" width="12.125" style="2"/>
    <col min="8193" max="8193" width="13.375" style="2" customWidth="1"/>
    <col min="8194" max="8194" width="19.625" style="2" customWidth="1"/>
    <col min="8195" max="8195" width="12.125" style="2"/>
    <col min="8196" max="8196" width="13.375" style="2" customWidth="1"/>
    <col min="8197" max="8197" width="12.125" style="2"/>
    <col min="8198" max="8199" width="13.375" style="2" customWidth="1"/>
    <col min="8200" max="8200" width="10.875" style="2" customWidth="1"/>
    <col min="8201" max="8201" width="12.125" style="2"/>
    <col min="8202" max="8202" width="13.375" style="2" customWidth="1"/>
    <col min="8203" max="8448" width="12.125" style="2"/>
    <col min="8449" max="8449" width="13.375" style="2" customWidth="1"/>
    <col min="8450" max="8450" width="19.625" style="2" customWidth="1"/>
    <col min="8451" max="8451" width="12.125" style="2"/>
    <col min="8452" max="8452" width="13.375" style="2" customWidth="1"/>
    <col min="8453" max="8453" width="12.125" style="2"/>
    <col min="8454" max="8455" width="13.375" style="2" customWidth="1"/>
    <col min="8456" max="8456" width="10.875" style="2" customWidth="1"/>
    <col min="8457" max="8457" width="12.125" style="2"/>
    <col min="8458" max="8458" width="13.375" style="2" customWidth="1"/>
    <col min="8459" max="8704" width="12.125" style="2"/>
    <col min="8705" max="8705" width="13.375" style="2" customWidth="1"/>
    <col min="8706" max="8706" width="19.625" style="2" customWidth="1"/>
    <col min="8707" max="8707" width="12.125" style="2"/>
    <col min="8708" max="8708" width="13.375" style="2" customWidth="1"/>
    <col min="8709" max="8709" width="12.125" style="2"/>
    <col min="8710" max="8711" width="13.375" style="2" customWidth="1"/>
    <col min="8712" max="8712" width="10.875" style="2" customWidth="1"/>
    <col min="8713" max="8713" width="12.125" style="2"/>
    <col min="8714" max="8714" width="13.375" style="2" customWidth="1"/>
    <col min="8715" max="8960" width="12.125" style="2"/>
    <col min="8961" max="8961" width="13.375" style="2" customWidth="1"/>
    <col min="8962" max="8962" width="19.625" style="2" customWidth="1"/>
    <col min="8963" max="8963" width="12.125" style="2"/>
    <col min="8964" max="8964" width="13.375" style="2" customWidth="1"/>
    <col min="8965" max="8965" width="12.125" style="2"/>
    <col min="8966" max="8967" width="13.375" style="2" customWidth="1"/>
    <col min="8968" max="8968" width="10.875" style="2" customWidth="1"/>
    <col min="8969" max="8969" width="12.125" style="2"/>
    <col min="8970" max="8970" width="13.375" style="2" customWidth="1"/>
    <col min="8971" max="9216" width="12.125" style="2"/>
    <col min="9217" max="9217" width="13.375" style="2" customWidth="1"/>
    <col min="9218" max="9218" width="19.625" style="2" customWidth="1"/>
    <col min="9219" max="9219" width="12.125" style="2"/>
    <col min="9220" max="9220" width="13.375" style="2" customWidth="1"/>
    <col min="9221" max="9221" width="12.125" style="2"/>
    <col min="9222" max="9223" width="13.375" style="2" customWidth="1"/>
    <col min="9224" max="9224" width="10.875" style="2" customWidth="1"/>
    <col min="9225" max="9225" width="12.125" style="2"/>
    <col min="9226" max="9226" width="13.375" style="2" customWidth="1"/>
    <col min="9227" max="9472" width="12.125" style="2"/>
    <col min="9473" max="9473" width="13.375" style="2" customWidth="1"/>
    <col min="9474" max="9474" width="19.625" style="2" customWidth="1"/>
    <col min="9475" max="9475" width="12.125" style="2"/>
    <col min="9476" max="9476" width="13.375" style="2" customWidth="1"/>
    <col min="9477" max="9477" width="12.125" style="2"/>
    <col min="9478" max="9479" width="13.375" style="2" customWidth="1"/>
    <col min="9480" max="9480" width="10.875" style="2" customWidth="1"/>
    <col min="9481" max="9481" width="12.125" style="2"/>
    <col min="9482" max="9482" width="13.375" style="2" customWidth="1"/>
    <col min="9483" max="9728" width="12.125" style="2"/>
    <col min="9729" max="9729" width="13.375" style="2" customWidth="1"/>
    <col min="9730" max="9730" width="19.625" style="2" customWidth="1"/>
    <col min="9731" max="9731" width="12.125" style="2"/>
    <col min="9732" max="9732" width="13.375" style="2" customWidth="1"/>
    <col min="9733" max="9733" width="12.125" style="2"/>
    <col min="9734" max="9735" width="13.375" style="2" customWidth="1"/>
    <col min="9736" max="9736" width="10.875" style="2" customWidth="1"/>
    <col min="9737" max="9737" width="12.125" style="2"/>
    <col min="9738" max="9738" width="13.375" style="2" customWidth="1"/>
    <col min="9739" max="9984" width="12.125" style="2"/>
    <col min="9985" max="9985" width="13.375" style="2" customWidth="1"/>
    <col min="9986" max="9986" width="19.625" style="2" customWidth="1"/>
    <col min="9987" max="9987" width="12.125" style="2"/>
    <col min="9988" max="9988" width="13.375" style="2" customWidth="1"/>
    <col min="9989" max="9989" width="12.125" style="2"/>
    <col min="9990" max="9991" width="13.375" style="2" customWidth="1"/>
    <col min="9992" max="9992" width="10.875" style="2" customWidth="1"/>
    <col min="9993" max="9993" width="12.125" style="2"/>
    <col min="9994" max="9994" width="13.375" style="2" customWidth="1"/>
    <col min="9995" max="10240" width="12.125" style="2"/>
    <col min="10241" max="10241" width="13.375" style="2" customWidth="1"/>
    <col min="10242" max="10242" width="19.625" style="2" customWidth="1"/>
    <col min="10243" max="10243" width="12.125" style="2"/>
    <col min="10244" max="10244" width="13.375" style="2" customWidth="1"/>
    <col min="10245" max="10245" width="12.125" style="2"/>
    <col min="10246" max="10247" width="13.375" style="2" customWidth="1"/>
    <col min="10248" max="10248" width="10.875" style="2" customWidth="1"/>
    <col min="10249" max="10249" width="12.125" style="2"/>
    <col min="10250" max="10250" width="13.375" style="2" customWidth="1"/>
    <col min="10251" max="10496" width="12.125" style="2"/>
    <col min="10497" max="10497" width="13.375" style="2" customWidth="1"/>
    <col min="10498" max="10498" width="19.625" style="2" customWidth="1"/>
    <col min="10499" max="10499" width="12.125" style="2"/>
    <col min="10500" max="10500" width="13.375" style="2" customWidth="1"/>
    <col min="10501" max="10501" width="12.125" style="2"/>
    <col min="10502" max="10503" width="13.375" style="2" customWidth="1"/>
    <col min="10504" max="10504" width="10.875" style="2" customWidth="1"/>
    <col min="10505" max="10505" width="12.125" style="2"/>
    <col min="10506" max="10506" width="13.375" style="2" customWidth="1"/>
    <col min="10507" max="10752" width="12.125" style="2"/>
    <col min="10753" max="10753" width="13.375" style="2" customWidth="1"/>
    <col min="10754" max="10754" width="19.625" style="2" customWidth="1"/>
    <col min="10755" max="10755" width="12.125" style="2"/>
    <col min="10756" max="10756" width="13.375" style="2" customWidth="1"/>
    <col min="10757" max="10757" width="12.125" style="2"/>
    <col min="10758" max="10759" width="13.375" style="2" customWidth="1"/>
    <col min="10760" max="10760" width="10.875" style="2" customWidth="1"/>
    <col min="10761" max="10761" width="12.125" style="2"/>
    <col min="10762" max="10762" width="13.375" style="2" customWidth="1"/>
    <col min="10763" max="11008" width="12.125" style="2"/>
    <col min="11009" max="11009" width="13.375" style="2" customWidth="1"/>
    <col min="11010" max="11010" width="19.625" style="2" customWidth="1"/>
    <col min="11011" max="11011" width="12.125" style="2"/>
    <col min="11012" max="11012" width="13.375" style="2" customWidth="1"/>
    <col min="11013" max="11013" width="12.125" style="2"/>
    <col min="11014" max="11015" width="13.375" style="2" customWidth="1"/>
    <col min="11016" max="11016" width="10.875" style="2" customWidth="1"/>
    <col min="11017" max="11017" width="12.125" style="2"/>
    <col min="11018" max="11018" width="13.375" style="2" customWidth="1"/>
    <col min="11019" max="11264" width="12.125" style="2"/>
    <col min="11265" max="11265" width="13.375" style="2" customWidth="1"/>
    <col min="11266" max="11266" width="19.625" style="2" customWidth="1"/>
    <col min="11267" max="11267" width="12.125" style="2"/>
    <col min="11268" max="11268" width="13.375" style="2" customWidth="1"/>
    <col min="11269" max="11269" width="12.125" style="2"/>
    <col min="11270" max="11271" width="13.375" style="2" customWidth="1"/>
    <col min="11272" max="11272" width="10.875" style="2" customWidth="1"/>
    <col min="11273" max="11273" width="12.125" style="2"/>
    <col min="11274" max="11274" width="13.375" style="2" customWidth="1"/>
    <col min="11275" max="11520" width="12.125" style="2"/>
    <col min="11521" max="11521" width="13.375" style="2" customWidth="1"/>
    <col min="11522" max="11522" width="19.625" style="2" customWidth="1"/>
    <col min="11523" max="11523" width="12.125" style="2"/>
    <col min="11524" max="11524" width="13.375" style="2" customWidth="1"/>
    <col min="11525" max="11525" width="12.125" style="2"/>
    <col min="11526" max="11527" width="13.375" style="2" customWidth="1"/>
    <col min="11528" max="11528" width="10.875" style="2" customWidth="1"/>
    <col min="11529" max="11529" width="12.125" style="2"/>
    <col min="11530" max="11530" width="13.375" style="2" customWidth="1"/>
    <col min="11531" max="11776" width="12.125" style="2"/>
    <col min="11777" max="11777" width="13.375" style="2" customWidth="1"/>
    <col min="11778" max="11778" width="19.625" style="2" customWidth="1"/>
    <col min="11779" max="11779" width="12.125" style="2"/>
    <col min="11780" max="11780" width="13.375" style="2" customWidth="1"/>
    <col min="11781" max="11781" width="12.125" style="2"/>
    <col min="11782" max="11783" width="13.375" style="2" customWidth="1"/>
    <col min="11784" max="11784" width="10.875" style="2" customWidth="1"/>
    <col min="11785" max="11785" width="12.125" style="2"/>
    <col min="11786" max="11786" width="13.375" style="2" customWidth="1"/>
    <col min="11787" max="12032" width="12.125" style="2"/>
    <col min="12033" max="12033" width="13.375" style="2" customWidth="1"/>
    <col min="12034" max="12034" width="19.625" style="2" customWidth="1"/>
    <col min="12035" max="12035" width="12.125" style="2"/>
    <col min="12036" max="12036" width="13.375" style="2" customWidth="1"/>
    <col min="12037" max="12037" width="12.125" style="2"/>
    <col min="12038" max="12039" width="13.375" style="2" customWidth="1"/>
    <col min="12040" max="12040" width="10.875" style="2" customWidth="1"/>
    <col min="12041" max="12041" width="12.125" style="2"/>
    <col min="12042" max="12042" width="13.375" style="2" customWidth="1"/>
    <col min="12043" max="12288" width="12.125" style="2"/>
    <col min="12289" max="12289" width="13.375" style="2" customWidth="1"/>
    <col min="12290" max="12290" width="19.625" style="2" customWidth="1"/>
    <col min="12291" max="12291" width="12.125" style="2"/>
    <col min="12292" max="12292" width="13.375" style="2" customWidth="1"/>
    <col min="12293" max="12293" width="12.125" style="2"/>
    <col min="12294" max="12295" width="13.375" style="2" customWidth="1"/>
    <col min="12296" max="12296" width="10.875" style="2" customWidth="1"/>
    <col min="12297" max="12297" width="12.125" style="2"/>
    <col min="12298" max="12298" width="13.375" style="2" customWidth="1"/>
    <col min="12299" max="12544" width="12.125" style="2"/>
    <col min="12545" max="12545" width="13.375" style="2" customWidth="1"/>
    <col min="12546" max="12546" width="19.625" style="2" customWidth="1"/>
    <col min="12547" max="12547" width="12.125" style="2"/>
    <col min="12548" max="12548" width="13.375" style="2" customWidth="1"/>
    <col min="12549" max="12549" width="12.125" style="2"/>
    <col min="12550" max="12551" width="13.375" style="2" customWidth="1"/>
    <col min="12552" max="12552" width="10.875" style="2" customWidth="1"/>
    <col min="12553" max="12553" width="12.125" style="2"/>
    <col min="12554" max="12554" width="13.375" style="2" customWidth="1"/>
    <col min="12555" max="12800" width="12.125" style="2"/>
    <col min="12801" max="12801" width="13.375" style="2" customWidth="1"/>
    <col min="12802" max="12802" width="19.625" style="2" customWidth="1"/>
    <col min="12803" max="12803" width="12.125" style="2"/>
    <col min="12804" max="12804" width="13.375" style="2" customWidth="1"/>
    <col min="12805" max="12805" width="12.125" style="2"/>
    <col min="12806" max="12807" width="13.375" style="2" customWidth="1"/>
    <col min="12808" max="12808" width="10.875" style="2" customWidth="1"/>
    <col min="12809" max="12809" width="12.125" style="2"/>
    <col min="12810" max="12810" width="13.375" style="2" customWidth="1"/>
    <col min="12811" max="13056" width="12.125" style="2"/>
    <col min="13057" max="13057" width="13.375" style="2" customWidth="1"/>
    <col min="13058" max="13058" width="19.625" style="2" customWidth="1"/>
    <col min="13059" max="13059" width="12.125" style="2"/>
    <col min="13060" max="13060" width="13.375" style="2" customWidth="1"/>
    <col min="13061" max="13061" width="12.125" style="2"/>
    <col min="13062" max="13063" width="13.375" style="2" customWidth="1"/>
    <col min="13064" max="13064" width="10.875" style="2" customWidth="1"/>
    <col min="13065" max="13065" width="12.125" style="2"/>
    <col min="13066" max="13066" width="13.375" style="2" customWidth="1"/>
    <col min="13067" max="13312" width="12.125" style="2"/>
    <col min="13313" max="13313" width="13.375" style="2" customWidth="1"/>
    <col min="13314" max="13314" width="19.625" style="2" customWidth="1"/>
    <col min="13315" max="13315" width="12.125" style="2"/>
    <col min="13316" max="13316" width="13.375" style="2" customWidth="1"/>
    <col min="13317" max="13317" width="12.125" style="2"/>
    <col min="13318" max="13319" width="13.375" style="2" customWidth="1"/>
    <col min="13320" max="13320" width="10.875" style="2" customWidth="1"/>
    <col min="13321" max="13321" width="12.125" style="2"/>
    <col min="13322" max="13322" width="13.375" style="2" customWidth="1"/>
    <col min="13323" max="13568" width="12.125" style="2"/>
    <col min="13569" max="13569" width="13.375" style="2" customWidth="1"/>
    <col min="13570" max="13570" width="19.625" style="2" customWidth="1"/>
    <col min="13571" max="13571" width="12.125" style="2"/>
    <col min="13572" max="13572" width="13.375" style="2" customWidth="1"/>
    <col min="13573" max="13573" width="12.125" style="2"/>
    <col min="13574" max="13575" width="13.375" style="2" customWidth="1"/>
    <col min="13576" max="13576" width="10.875" style="2" customWidth="1"/>
    <col min="13577" max="13577" width="12.125" style="2"/>
    <col min="13578" max="13578" width="13.375" style="2" customWidth="1"/>
    <col min="13579" max="13824" width="12.125" style="2"/>
    <col min="13825" max="13825" width="13.375" style="2" customWidth="1"/>
    <col min="13826" max="13826" width="19.625" style="2" customWidth="1"/>
    <col min="13827" max="13827" width="12.125" style="2"/>
    <col min="13828" max="13828" width="13.375" style="2" customWidth="1"/>
    <col min="13829" max="13829" width="12.125" style="2"/>
    <col min="13830" max="13831" width="13.375" style="2" customWidth="1"/>
    <col min="13832" max="13832" width="10.875" style="2" customWidth="1"/>
    <col min="13833" max="13833" width="12.125" style="2"/>
    <col min="13834" max="13834" width="13.375" style="2" customWidth="1"/>
    <col min="13835" max="14080" width="12.125" style="2"/>
    <col min="14081" max="14081" width="13.375" style="2" customWidth="1"/>
    <col min="14082" max="14082" width="19.625" style="2" customWidth="1"/>
    <col min="14083" max="14083" width="12.125" style="2"/>
    <col min="14084" max="14084" width="13.375" style="2" customWidth="1"/>
    <col min="14085" max="14085" width="12.125" style="2"/>
    <col min="14086" max="14087" width="13.375" style="2" customWidth="1"/>
    <col min="14088" max="14088" width="10.875" style="2" customWidth="1"/>
    <col min="14089" max="14089" width="12.125" style="2"/>
    <col min="14090" max="14090" width="13.375" style="2" customWidth="1"/>
    <col min="14091" max="14336" width="12.125" style="2"/>
    <col min="14337" max="14337" width="13.375" style="2" customWidth="1"/>
    <col min="14338" max="14338" width="19.625" style="2" customWidth="1"/>
    <col min="14339" max="14339" width="12.125" style="2"/>
    <col min="14340" max="14340" width="13.375" style="2" customWidth="1"/>
    <col min="14341" max="14341" width="12.125" style="2"/>
    <col min="14342" max="14343" width="13.375" style="2" customWidth="1"/>
    <col min="14344" max="14344" width="10.875" style="2" customWidth="1"/>
    <col min="14345" max="14345" width="12.125" style="2"/>
    <col min="14346" max="14346" width="13.375" style="2" customWidth="1"/>
    <col min="14347" max="14592" width="12.125" style="2"/>
    <col min="14593" max="14593" width="13.375" style="2" customWidth="1"/>
    <col min="14594" max="14594" width="19.625" style="2" customWidth="1"/>
    <col min="14595" max="14595" width="12.125" style="2"/>
    <col min="14596" max="14596" width="13.375" style="2" customWidth="1"/>
    <col min="14597" max="14597" width="12.125" style="2"/>
    <col min="14598" max="14599" width="13.375" style="2" customWidth="1"/>
    <col min="14600" max="14600" width="10.875" style="2" customWidth="1"/>
    <col min="14601" max="14601" width="12.125" style="2"/>
    <col min="14602" max="14602" width="13.375" style="2" customWidth="1"/>
    <col min="14603" max="14848" width="12.125" style="2"/>
    <col min="14849" max="14849" width="13.375" style="2" customWidth="1"/>
    <col min="14850" max="14850" width="19.625" style="2" customWidth="1"/>
    <col min="14851" max="14851" width="12.125" style="2"/>
    <col min="14852" max="14852" width="13.375" style="2" customWidth="1"/>
    <col min="14853" max="14853" width="12.125" style="2"/>
    <col min="14854" max="14855" width="13.375" style="2" customWidth="1"/>
    <col min="14856" max="14856" width="10.875" style="2" customWidth="1"/>
    <col min="14857" max="14857" width="12.125" style="2"/>
    <col min="14858" max="14858" width="13.375" style="2" customWidth="1"/>
    <col min="14859" max="15104" width="12.125" style="2"/>
    <col min="15105" max="15105" width="13.375" style="2" customWidth="1"/>
    <col min="15106" max="15106" width="19.625" style="2" customWidth="1"/>
    <col min="15107" max="15107" width="12.125" style="2"/>
    <col min="15108" max="15108" width="13.375" style="2" customWidth="1"/>
    <col min="15109" max="15109" width="12.125" style="2"/>
    <col min="15110" max="15111" width="13.375" style="2" customWidth="1"/>
    <col min="15112" max="15112" width="10.875" style="2" customWidth="1"/>
    <col min="15113" max="15113" width="12.125" style="2"/>
    <col min="15114" max="15114" width="13.375" style="2" customWidth="1"/>
    <col min="15115" max="15360" width="12.125" style="2"/>
    <col min="15361" max="15361" width="13.375" style="2" customWidth="1"/>
    <col min="15362" max="15362" width="19.625" style="2" customWidth="1"/>
    <col min="15363" max="15363" width="12.125" style="2"/>
    <col min="15364" max="15364" width="13.375" style="2" customWidth="1"/>
    <col min="15365" max="15365" width="12.125" style="2"/>
    <col min="15366" max="15367" width="13.375" style="2" customWidth="1"/>
    <col min="15368" max="15368" width="10.875" style="2" customWidth="1"/>
    <col min="15369" max="15369" width="12.125" style="2"/>
    <col min="15370" max="15370" width="13.375" style="2" customWidth="1"/>
    <col min="15371" max="15616" width="12.125" style="2"/>
    <col min="15617" max="15617" width="13.375" style="2" customWidth="1"/>
    <col min="15618" max="15618" width="19.625" style="2" customWidth="1"/>
    <col min="15619" max="15619" width="12.125" style="2"/>
    <col min="15620" max="15620" width="13.375" style="2" customWidth="1"/>
    <col min="15621" max="15621" width="12.125" style="2"/>
    <col min="15622" max="15623" width="13.375" style="2" customWidth="1"/>
    <col min="15624" max="15624" width="10.875" style="2" customWidth="1"/>
    <col min="15625" max="15625" width="12.125" style="2"/>
    <col min="15626" max="15626" width="13.375" style="2" customWidth="1"/>
    <col min="15627" max="15872" width="12.125" style="2"/>
    <col min="15873" max="15873" width="13.375" style="2" customWidth="1"/>
    <col min="15874" max="15874" width="19.625" style="2" customWidth="1"/>
    <col min="15875" max="15875" width="12.125" style="2"/>
    <col min="15876" max="15876" width="13.375" style="2" customWidth="1"/>
    <col min="15877" max="15877" width="12.125" style="2"/>
    <col min="15878" max="15879" width="13.375" style="2" customWidth="1"/>
    <col min="15880" max="15880" width="10.875" style="2" customWidth="1"/>
    <col min="15881" max="15881" width="12.125" style="2"/>
    <col min="15882" max="15882" width="13.375" style="2" customWidth="1"/>
    <col min="15883" max="16128" width="12.125" style="2"/>
    <col min="16129" max="16129" width="13.375" style="2" customWidth="1"/>
    <col min="16130" max="16130" width="19.625" style="2" customWidth="1"/>
    <col min="16131" max="16131" width="12.125" style="2"/>
    <col min="16132" max="16132" width="13.375" style="2" customWidth="1"/>
    <col min="16133" max="16133" width="12.125" style="2"/>
    <col min="16134" max="16135" width="13.375" style="2" customWidth="1"/>
    <col min="16136" max="16136" width="10.875" style="2" customWidth="1"/>
    <col min="16137" max="16137" width="12.125" style="2"/>
    <col min="16138" max="16138" width="13.375" style="2" customWidth="1"/>
    <col min="16139" max="16384" width="12.125" style="2"/>
  </cols>
  <sheetData>
    <row r="1" spans="1:12" x14ac:dyDescent="0.2">
      <c r="A1" s="1"/>
    </row>
    <row r="6" spans="1:12" x14ac:dyDescent="0.2">
      <c r="E6" s="3" t="s">
        <v>219</v>
      </c>
    </row>
    <row r="7" spans="1:12" ht="18" thickBot="1" x14ac:dyDescent="0.25"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">
      <c r="C8" s="8" t="s">
        <v>220</v>
      </c>
      <c r="D8" s="7"/>
      <c r="E8" s="7"/>
      <c r="F8" s="8" t="s">
        <v>221</v>
      </c>
      <c r="G8" s="7"/>
      <c r="H8" s="7"/>
      <c r="I8" s="8" t="s">
        <v>222</v>
      </c>
      <c r="J8" s="7"/>
      <c r="K8" s="7"/>
    </row>
    <row r="9" spans="1:12" x14ac:dyDescent="0.2">
      <c r="B9" s="7"/>
      <c r="C9" s="10" t="s">
        <v>223</v>
      </c>
      <c r="D9" s="10" t="s">
        <v>224</v>
      </c>
      <c r="E9" s="10" t="s">
        <v>225</v>
      </c>
      <c r="F9" s="10" t="s">
        <v>223</v>
      </c>
      <c r="G9" s="10" t="s">
        <v>224</v>
      </c>
      <c r="H9" s="10" t="s">
        <v>226</v>
      </c>
      <c r="I9" s="10" t="s">
        <v>227</v>
      </c>
      <c r="J9" s="10" t="s">
        <v>224</v>
      </c>
      <c r="K9" s="10" t="s">
        <v>225</v>
      </c>
      <c r="L9" s="4"/>
    </row>
    <row r="10" spans="1:12" x14ac:dyDescent="0.2">
      <c r="C10" s="12" t="s">
        <v>19</v>
      </c>
      <c r="D10" s="13" t="s">
        <v>19</v>
      </c>
      <c r="E10" s="13" t="s">
        <v>19</v>
      </c>
      <c r="F10" s="13" t="s">
        <v>19</v>
      </c>
      <c r="G10" s="13" t="s">
        <v>19</v>
      </c>
      <c r="H10" s="13" t="s">
        <v>19</v>
      </c>
      <c r="I10" s="33" t="s">
        <v>72</v>
      </c>
      <c r="J10" s="13" t="s">
        <v>72</v>
      </c>
      <c r="K10" s="13" t="s">
        <v>72</v>
      </c>
    </row>
    <row r="11" spans="1:12" x14ac:dyDescent="0.2">
      <c r="B11" s="1" t="s">
        <v>202</v>
      </c>
      <c r="C11" s="14">
        <f>D11+E11</f>
        <v>52519</v>
      </c>
      <c r="D11" s="15">
        <v>32005</v>
      </c>
      <c r="E11" s="15">
        <v>20514</v>
      </c>
      <c r="F11" s="16">
        <f>G11+H11</f>
        <v>90213</v>
      </c>
      <c r="G11" s="15">
        <v>48349</v>
      </c>
      <c r="H11" s="15">
        <v>41864</v>
      </c>
      <c r="I11" s="15">
        <v>278152</v>
      </c>
      <c r="J11" s="15">
        <v>259147</v>
      </c>
      <c r="K11" s="15">
        <v>307803</v>
      </c>
    </row>
    <row r="12" spans="1:12" x14ac:dyDescent="0.2">
      <c r="B12" s="1" t="s">
        <v>203</v>
      </c>
      <c r="C12" s="14">
        <f>D12+E12</f>
        <v>50562</v>
      </c>
      <c r="D12" s="15">
        <v>32494</v>
      </c>
      <c r="E12" s="15">
        <v>18068</v>
      </c>
      <c r="F12" s="16">
        <f>G12+H12</f>
        <v>82500</v>
      </c>
      <c r="G12" s="15">
        <v>46254</v>
      </c>
      <c r="H12" s="15">
        <v>36246</v>
      </c>
      <c r="I12" s="15">
        <v>317661</v>
      </c>
      <c r="J12" s="15">
        <v>296029</v>
      </c>
      <c r="K12" s="15">
        <v>356564</v>
      </c>
    </row>
    <row r="13" spans="1:12" x14ac:dyDescent="0.2">
      <c r="C13" s="6"/>
    </row>
    <row r="14" spans="1:12" x14ac:dyDescent="0.2">
      <c r="B14" s="1" t="s">
        <v>204</v>
      </c>
      <c r="C14" s="14">
        <f t="shared" ref="C14:C19" si="0">D14+E14</f>
        <v>51222</v>
      </c>
      <c r="D14" s="15">
        <v>34587</v>
      </c>
      <c r="E14" s="15">
        <v>16635</v>
      </c>
      <c r="F14" s="16">
        <f t="shared" ref="F14:F19" si="1">G14+H14</f>
        <v>75287</v>
      </c>
      <c r="G14" s="15">
        <v>45299</v>
      </c>
      <c r="H14" s="15">
        <v>29988</v>
      </c>
      <c r="I14" s="15">
        <v>338758</v>
      </c>
      <c r="J14" s="15">
        <v>317338</v>
      </c>
      <c r="K14" s="15">
        <v>383271</v>
      </c>
    </row>
    <row r="15" spans="1:12" x14ac:dyDescent="0.2">
      <c r="B15" s="1" t="s">
        <v>74</v>
      </c>
      <c r="C15" s="14">
        <f t="shared" si="0"/>
        <v>51728</v>
      </c>
      <c r="D15" s="15">
        <v>34935</v>
      </c>
      <c r="E15" s="15">
        <v>16793</v>
      </c>
      <c r="F15" s="16">
        <f t="shared" si="1"/>
        <v>72040</v>
      </c>
      <c r="G15" s="15">
        <v>44363</v>
      </c>
      <c r="H15" s="15">
        <v>27677</v>
      </c>
      <c r="I15" s="15">
        <v>343910</v>
      </c>
      <c r="J15" s="15">
        <v>325400</v>
      </c>
      <c r="K15" s="15">
        <v>382910</v>
      </c>
    </row>
    <row r="16" spans="1:12" x14ac:dyDescent="0.2">
      <c r="B16" s="1" t="s">
        <v>75</v>
      </c>
      <c r="C16" s="14">
        <f t="shared" si="0"/>
        <v>51355</v>
      </c>
      <c r="D16" s="15">
        <v>34769</v>
      </c>
      <c r="E16" s="15">
        <v>16586</v>
      </c>
      <c r="F16" s="16">
        <f t="shared" si="1"/>
        <v>71996</v>
      </c>
      <c r="G16" s="15">
        <v>44017</v>
      </c>
      <c r="H16" s="15">
        <v>27979</v>
      </c>
      <c r="I16" s="15">
        <v>345496</v>
      </c>
      <c r="J16" s="15">
        <v>327663</v>
      </c>
      <c r="K16" s="15">
        <v>382878</v>
      </c>
    </row>
    <row r="17" spans="2:12" x14ac:dyDescent="0.2">
      <c r="B17" s="1" t="s">
        <v>76</v>
      </c>
      <c r="C17" s="14">
        <f t="shared" si="0"/>
        <v>51287</v>
      </c>
      <c r="D17" s="15">
        <v>34957</v>
      </c>
      <c r="E17" s="15">
        <v>16330</v>
      </c>
      <c r="F17" s="16">
        <f t="shared" si="1"/>
        <v>70241</v>
      </c>
      <c r="G17" s="15">
        <v>43214</v>
      </c>
      <c r="H17" s="15">
        <v>27027</v>
      </c>
      <c r="I17" s="15">
        <v>349353</v>
      </c>
      <c r="J17" s="15">
        <v>331493</v>
      </c>
      <c r="K17" s="15">
        <v>387586</v>
      </c>
    </row>
    <row r="18" spans="2:12" x14ac:dyDescent="0.2">
      <c r="B18" s="1" t="s">
        <v>77</v>
      </c>
      <c r="C18" s="14">
        <f t="shared" si="0"/>
        <v>50569</v>
      </c>
      <c r="D18" s="15">
        <v>34916</v>
      </c>
      <c r="E18" s="15">
        <v>15653</v>
      </c>
      <c r="F18" s="16">
        <f t="shared" si="1"/>
        <v>68336</v>
      </c>
      <c r="G18" s="15">
        <v>42873</v>
      </c>
      <c r="H18" s="15">
        <v>25463</v>
      </c>
      <c r="I18" s="15">
        <v>356251</v>
      </c>
      <c r="J18" s="15">
        <v>337819</v>
      </c>
      <c r="K18" s="15">
        <v>397365</v>
      </c>
    </row>
    <row r="19" spans="2:12" x14ac:dyDescent="0.2">
      <c r="B19" s="3" t="s">
        <v>78</v>
      </c>
      <c r="C19" s="17">
        <f t="shared" si="0"/>
        <v>48554</v>
      </c>
      <c r="D19" s="18">
        <v>34478</v>
      </c>
      <c r="E19" s="18">
        <v>14076</v>
      </c>
      <c r="F19" s="19">
        <f t="shared" si="1"/>
        <v>65633</v>
      </c>
      <c r="G19" s="18">
        <v>41655</v>
      </c>
      <c r="H19" s="18">
        <v>23978</v>
      </c>
      <c r="I19" s="18">
        <v>361184</v>
      </c>
      <c r="J19" s="18">
        <v>348043</v>
      </c>
      <c r="K19" s="18">
        <v>371404</v>
      </c>
    </row>
    <row r="20" spans="2:12" ht="18" thickBot="1" x14ac:dyDescent="0.25">
      <c r="B20" s="5"/>
      <c r="C20" s="20"/>
      <c r="D20" s="5"/>
      <c r="E20" s="5"/>
      <c r="F20" s="5"/>
      <c r="G20" s="5"/>
      <c r="H20" s="5"/>
      <c r="I20" s="5"/>
      <c r="J20" s="5"/>
      <c r="K20" s="5"/>
    </row>
    <row r="21" spans="2:12" x14ac:dyDescent="0.2">
      <c r="C21" s="11"/>
      <c r="D21" s="7"/>
      <c r="E21" s="7"/>
      <c r="F21" s="7"/>
      <c r="G21" s="22" t="s">
        <v>228</v>
      </c>
      <c r="H21" s="7"/>
      <c r="I21" s="7"/>
      <c r="J21" s="7"/>
      <c r="K21" s="7"/>
    </row>
    <row r="22" spans="2:12" x14ac:dyDescent="0.2">
      <c r="C22" s="6"/>
      <c r="D22" s="6"/>
      <c r="E22" s="7"/>
      <c r="F22" s="7"/>
      <c r="G22" s="7"/>
      <c r="H22" s="7"/>
      <c r="I22" s="7"/>
      <c r="J22" s="7"/>
      <c r="K22" s="7"/>
      <c r="L22" s="4"/>
    </row>
    <row r="23" spans="2:12" x14ac:dyDescent="0.2">
      <c r="C23" s="8" t="s">
        <v>229</v>
      </c>
      <c r="D23" s="8" t="s">
        <v>230</v>
      </c>
      <c r="E23" s="6"/>
      <c r="F23" s="7"/>
      <c r="G23" s="7"/>
      <c r="H23" s="7"/>
      <c r="I23" s="7"/>
      <c r="J23" s="7"/>
      <c r="K23" s="6"/>
      <c r="L23" s="4"/>
    </row>
    <row r="24" spans="2:12" x14ac:dyDescent="0.2">
      <c r="C24" s="8" t="s">
        <v>231</v>
      </c>
      <c r="D24" s="8" t="s">
        <v>232</v>
      </c>
      <c r="E24" s="8" t="s">
        <v>233</v>
      </c>
      <c r="F24" s="8" t="s">
        <v>234</v>
      </c>
      <c r="G24" s="7"/>
      <c r="H24" s="7"/>
      <c r="I24" s="7"/>
      <c r="J24" s="7"/>
      <c r="K24" s="8" t="s">
        <v>235</v>
      </c>
      <c r="L24" s="4"/>
    </row>
    <row r="25" spans="2:12" x14ac:dyDescent="0.2">
      <c r="C25" s="8" t="s">
        <v>236</v>
      </c>
      <c r="D25" s="8" t="s">
        <v>237</v>
      </c>
      <c r="E25" s="8" t="s">
        <v>238</v>
      </c>
      <c r="F25" s="8" t="s">
        <v>239</v>
      </c>
      <c r="G25" s="10" t="s">
        <v>240</v>
      </c>
      <c r="H25" s="7"/>
      <c r="I25" s="10" t="s">
        <v>241</v>
      </c>
      <c r="J25" s="7"/>
      <c r="K25" s="8" t="s">
        <v>238</v>
      </c>
      <c r="L25" s="4"/>
    </row>
    <row r="26" spans="2:12" x14ac:dyDescent="0.2">
      <c r="B26" s="7"/>
      <c r="C26" s="10" t="s">
        <v>242</v>
      </c>
      <c r="D26" s="11"/>
      <c r="E26" s="11"/>
      <c r="F26" s="10" t="s">
        <v>243</v>
      </c>
      <c r="G26" s="10" t="s">
        <v>122</v>
      </c>
      <c r="H26" s="10" t="s">
        <v>244</v>
      </c>
      <c r="I26" s="10" t="s">
        <v>122</v>
      </c>
      <c r="J26" s="10" t="s">
        <v>245</v>
      </c>
      <c r="K26" s="11"/>
      <c r="L26" s="4"/>
    </row>
    <row r="27" spans="2:12" x14ac:dyDescent="0.2">
      <c r="C27" s="12" t="s">
        <v>20</v>
      </c>
      <c r="D27" s="13" t="s">
        <v>20</v>
      </c>
      <c r="E27" s="13" t="s">
        <v>20</v>
      </c>
      <c r="F27" s="13" t="s">
        <v>20</v>
      </c>
      <c r="G27" s="13" t="s">
        <v>20</v>
      </c>
      <c r="H27" s="13" t="s">
        <v>20</v>
      </c>
      <c r="I27" s="13" t="s">
        <v>20</v>
      </c>
      <c r="J27" s="13" t="s">
        <v>20</v>
      </c>
      <c r="K27" s="13" t="s">
        <v>20</v>
      </c>
    </row>
    <row r="28" spans="2:12" x14ac:dyDescent="0.2">
      <c r="B28" s="1" t="s">
        <v>202</v>
      </c>
      <c r="C28" s="23">
        <v>8687</v>
      </c>
      <c r="D28" s="16">
        <f>E28+K28</f>
        <v>5898</v>
      </c>
      <c r="E28" s="15">
        <v>5727</v>
      </c>
      <c r="F28" s="16">
        <f>G28+H28+I28+J28+1</f>
        <v>5033</v>
      </c>
      <c r="G28" s="15">
        <v>2651</v>
      </c>
      <c r="H28" s="15">
        <v>2322</v>
      </c>
      <c r="I28" s="15">
        <v>38</v>
      </c>
      <c r="J28" s="15">
        <v>21</v>
      </c>
      <c r="K28" s="15">
        <v>171</v>
      </c>
    </row>
    <row r="29" spans="2:12" x14ac:dyDescent="0.2">
      <c r="B29" s="1" t="s">
        <v>203</v>
      </c>
      <c r="C29" s="23">
        <v>9804</v>
      </c>
      <c r="D29" s="16">
        <f>E29+K29</f>
        <v>6422</v>
      </c>
      <c r="E29" s="15">
        <v>6262</v>
      </c>
      <c r="F29" s="16">
        <f>G29+H29+I29+J29</f>
        <v>5616</v>
      </c>
      <c r="G29" s="15">
        <v>3038</v>
      </c>
      <c r="H29" s="15">
        <v>2482</v>
      </c>
      <c r="I29" s="15">
        <v>51</v>
      </c>
      <c r="J29" s="15">
        <v>45</v>
      </c>
      <c r="K29" s="15">
        <v>160</v>
      </c>
    </row>
    <row r="30" spans="2:12" x14ac:dyDescent="0.2">
      <c r="C30" s="6"/>
    </row>
    <row r="31" spans="2:12" x14ac:dyDescent="0.2">
      <c r="B31" s="1" t="s">
        <v>204</v>
      </c>
      <c r="C31" s="23">
        <v>11504</v>
      </c>
      <c r="D31" s="16">
        <f>E31+K31+1</f>
        <v>7742</v>
      </c>
      <c r="E31" s="15">
        <v>7540</v>
      </c>
      <c r="F31" s="16">
        <f t="shared" ref="F31:F36" si="2">G31+H31+I31+J31</f>
        <v>6725</v>
      </c>
      <c r="G31" s="15">
        <v>3653</v>
      </c>
      <c r="H31" s="15">
        <v>2936</v>
      </c>
      <c r="I31" s="15">
        <v>74</v>
      </c>
      <c r="J31" s="15">
        <v>62</v>
      </c>
      <c r="K31" s="15">
        <v>201</v>
      </c>
    </row>
    <row r="32" spans="2:12" x14ac:dyDescent="0.2">
      <c r="B32" s="1" t="s">
        <v>74</v>
      </c>
      <c r="C32" s="23">
        <v>11929</v>
      </c>
      <c r="D32" s="16">
        <f>E32+K32</f>
        <v>7601</v>
      </c>
      <c r="E32" s="15">
        <v>7403</v>
      </c>
      <c r="F32" s="16">
        <f t="shared" si="2"/>
        <v>6782</v>
      </c>
      <c r="G32" s="15">
        <v>3701</v>
      </c>
      <c r="H32" s="15">
        <v>2924</v>
      </c>
      <c r="I32" s="15">
        <v>86</v>
      </c>
      <c r="J32" s="15">
        <v>71</v>
      </c>
      <c r="K32" s="15">
        <v>198</v>
      </c>
    </row>
    <row r="33" spans="1:11" x14ac:dyDescent="0.2">
      <c r="B33" s="1" t="s">
        <v>75</v>
      </c>
      <c r="C33" s="23">
        <v>12381</v>
      </c>
      <c r="D33" s="16">
        <f>E33+K33</f>
        <v>7650</v>
      </c>
      <c r="E33" s="15">
        <v>7487</v>
      </c>
      <c r="F33" s="16">
        <f t="shared" si="2"/>
        <v>5620</v>
      </c>
      <c r="G33" s="15">
        <v>3031</v>
      </c>
      <c r="H33" s="15">
        <v>2410</v>
      </c>
      <c r="I33" s="15">
        <v>99</v>
      </c>
      <c r="J33" s="15">
        <v>80</v>
      </c>
      <c r="K33" s="15">
        <v>163</v>
      </c>
    </row>
    <row r="34" spans="1:11" x14ac:dyDescent="0.2">
      <c r="B34" s="1" t="s">
        <v>76</v>
      </c>
      <c r="C34" s="23">
        <v>12311.537</v>
      </c>
      <c r="D34" s="16">
        <f>E34+K34</f>
        <v>7823.71</v>
      </c>
      <c r="E34" s="15">
        <v>7663.6409999999996</v>
      </c>
      <c r="F34" s="16">
        <f t="shared" si="2"/>
        <v>5718.1779999999999</v>
      </c>
      <c r="G34" s="15">
        <v>3035.2040000000002</v>
      </c>
      <c r="H34" s="15">
        <v>2438.4009999999998</v>
      </c>
      <c r="I34" s="15">
        <v>134.94200000000001</v>
      </c>
      <c r="J34" s="15">
        <v>109.631</v>
      </c>
      <c r="K34" s="15">
        <v>160.06899999999999</v>
      </c>
    </row>
    <row r="35" spans="1:11" x14ac:dyDescent="0.2">
      <c r="B35" s="1" t="s">
        <v>77</v>
      </c>
      <c r="C35" s="23">
        <v>12725.142</v>
      </c>
      <c r="D35" s="16">
        <f>E35+K35</f>
        <v>8221.098</v>
      </c>
      <c r="E35" s="15">
        <v>8061.5079999999998</v>
      </c>
      <c r="F35" s="16">
        <f t="shared" si="2"/>
        <v>6014.8410000000003</v>
      </c>
      <c r="G35" s="15">
        <v>3214.5210000000002</v>
      </c>
      <c r="H35" s="15">
        <v>2522.5439999999999</v>
      </c>
      <c r="I35" s="15">
        <v>152.35300000000001</v>
      </c>
      <c r="J35" s="15">
        <v>125.423</v>
      </c>
      <c r="K35" s="15">
        <v>159.59</v>
      </c>
    </row>
    <row r="36" spans="1:11" x14ac:dyDescent="0.2">
      <c r="B36" s="3" t="s">
        <v>78</v>
      </c>
      <c r="C36" s="35" t="s">
        <v>151</v>
      </c>
      <c r="D36" s="26" t="s">
        <v>151</v>
      </c>
      <c r="E36" s="26" t="s">
        <v>151</v>
      </c>
      <c r="F36" s="19">
        <f t="shared" si="2"/>
        <v>5565.6090000000004</v>
      </c>
      <c r="G36" s="18">
        <v>2827.1660000000002</v>
      </c>
      <c r="H36" s="18">
        <v>2443.29</v>
      </c>
      <c r="I36" s="18">
        <v>152.30500000000001</v>
      </c>
      <c r="J36" s="18">
        <v>142.84800000000001</v>
      </c>
      <c r="K36" s="26" t="s">
        <v>151</v>
      </c>
    </row>
    <row r="37" spans="1:11" ht="18" thickBot="1" x14ac:dyDescent="0.25">
      <c r="B37" s="5"/>
      <c r="C37" s="20"/>
      <c r="D37" s="5"/>
      <c r="E37" s="5"/>
      <c r="F37" s="5"/>
      <c r="G37" s="5"/>
      <c r="H37" s="5"/>
      <c r="I37" s="5"/>
      <c r="J37" s="5"/>
      <c r="K37" s="5"/>
    </row>
    <row r="38" spans="1:11" x14ac:dyDescent="0.2">
      <c r="B38" s="1" t="s">
        <v>246</v>
      </c>
      <c r="F38" s="1" t="s">
        <v>247</v>
      </c>
    </row>
    <row r="39" spans="1:11" x14ac:dyDescent="0.2">
      <c r="A39" s="1"/>
    </row>
  </sheetData>
  <phoneticPr fontId="2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  <rowBreaks count="1" manualBreakCount="1">
    <brk id="3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3.375" style="2" customWidth="1"/>
    <col min="3" max="3" width="17.125" style="2" customWidth="1"/>
    <col min="4" max="4" width="15.875" style="2" customWidth="1"/>
    <col min="5" max="6" width="13.375" style="2"/>
    <col min="7" max="9" width="14.625" style="2" customWidth="1"/>
    <col min="10" max="10" width="13.375" style="2"/>
    <col min="11" max="11" width="12.125" style="2" customWidth="1"/>
    <col min="12" max="256" width="13.375" style="2"/>
    <col min="257" max="257" width="13.375" style="2" customWidth="1"/>
    <col min="258" max="258" width="3.375" style="2" customWidth="1"/>
    <col min="259" max="259" width="17.125" style="2" customWidth="1"/>
    <col min="260" max="260" width="15.875" style="2" customWidth="1"/>
    <col min="261" max="262" width="13.375" style="2"/>
    <col min="263" max="265" width="14.625" style="2" customWidth="1"/>
    <col min="266" max="266" width="13.375" style="2"/>
    <col min="267" max="267" width="12.125" style="2" customWidth="1"/>
    <col min="268" max="512" width="13.375" style="2"/>
    <col min="513" max="513" width="13.375" style="2" customWidth="1"/>
    <col min="514" max="514" width="3.375" style="2" customWidth="1"/>
    <col min="515" max="515" width="17.125" style="2" customWidth="1"/>
    <col min="516" max="516" width="15.875" style="2" customWidth="1"/>
    <col min="517" max="518" width="13.375" style="2"/>
    <col min="519" max="521" width="14.625" style="2" customWidth="1"/>
    <col min="522" max="522" width="13.375" style="2"/>
    <col min="523" max="523" width="12.125" style="2" customWidth="1"/>
    <col min="524" max="768" width="13.375" style="2"/>
    <col min="769" max="769" width="13.375" style="2" customWidth="1"/>
    <col min="770" max="770" width="3.375" style="2" customWidth="1"/>
    <col min="771" max="771" width="17.125" style="2" customWidth="1"/>
    <col min="772" max="772" width="15.875" style="2" customWidth="1"/>
    <col min="773" max="774" width="13.375" style="2"/>
    <col min="775" max="777" width="14.625" style="2" customWidth="1"/>
    <col min="778" max="778" width="13.375" style="2"/>
    <col min="779" max="779" width="12.125" style="2" customWidth="1"/>
    <col min="780" max="1024" width="13.375" style="2"/>
    <col min="1025" max="1025" width="13.375" style="2" customWidth="1"/>
    <col min="1026" max="1026" width="3.375" style="2" customWidth="1"/>
    <col min="1027" max="1027" width="17.125" style="2" customWidth="1"/>
    <col min="1028" max="1028" width="15.875" style="2" customWidth="1"/>
    <col min="1029" max="1030" width="13.375" style="2"/>
    <col min="1031" max="1033" width="14.625" style="2" customWidth="1"/>
    <col min="1034" max="1034" width="13.375" style="2"/>
    <col min="1035" max="1035" width="12.125" style="2" customWidth="1"/>
    <col min="1036" max="1280" width="13.375" style="2"/>
    <col min="1281" max="1281" width="13.375" style="2" customWidth="1"/>
    <col min="1282" max="1282" width="3.375" style="2" customWidth="1"/>
    <col min="1283" max="1283" width="17.125" style="2" customWidth="1"/>
    <col min="1284" max="1284" width="15.875" style="2" customWidth="1"/>
    <col min="1285" max="1286" width="13.375" style="2"/>
    <col min="1287" max="1289" width="14.625" style="2" customWidth="1"/>
    <col min="1290" max="1290" width="13.375" style="2"/>
    <col min="1291" max="1291" width="12.125" style="2" customWidth="1"/>
    <col min="1292" max="1536" width="13.375" style="2"/>
    <col min="1537" max="1537" width="13.375" style="2" customWidth="1"/>
    <col min="1538" max="1538" width="3.375" style="2" customWidth="1"/>
    <col min="1539" max="1539" width="17.125" style="2" customWidth="1"/>
    <col min="1540" max="1540" width="15.875" style="2" customWidth="1"/>
    <col min="1541" max="1542" width="13.375" style="2"/>
    <col min="1543" max="1545" width="14.625" style="2" customWidth="1"/>
    <col min="1546" max="1546" width="13.375" style="2"/>
    <col min="1547" max="1547" width="12.125" style="2" customWidth="1"/>
    <col min="1548" max="1792" width="13.375" style="2"/>
    <col min="1793" max="1793" width="13.375" style="2" customWidth="1"/>
    <col min="1794" max="1794" width="3.375" style="2" customWidth="1"/>
    <col min="1795" max="1795" width="17.125" style="2" customWidth="1"/>
    <col min="1796" max="1796" width="15.875" style="2" customWidth="1"/>
    <col min="1797" max="1798" width="13.375" style="2"/>
    <col min="1799" max="1801" width="14.625" style="2" customWidth="1"/>
    <col min="1802" max="1802" width="13.375" style="2"/>
    <col min="1803" max="1803" width="12.125" style="2" customWidth="1"/>
    <col min="1804" max="2048" width="13.375" style="2"/>
    <col min="2049" max="2049" width="13.375" style="2" customWidth="1"/>
    <col min="2050" max="2050" width="3.375" style="2" customWidth="1"/>
    <col min="2051" max="2051" width="17.125" style="2" customWidth="1"/>
    <col min="2052" max="2052" width="15.875" style="2" customWidth="1"/>
    <col min="2053" max="2054" width="13.375" style="2"/>
    <col min="2055" max="2057" width="14.625" style="2" customWidth="1"/>
    <col min="2058" max="2058" width="13.375" style="2"/>
    <col min="2059" max="2059" width="12.125" style="2" customWidth="1"/>
    <col min="2060" max="2304" width="13.375" style="2"/>
    <col min="2305" max="2305" width="13.375" style="2" customWidth="1"/>
    <col min="2306" max="2306" width="3.375" style="2" customWidth="1"/>
    <col min="2307" max="2307" width="17.125" style="2" customWidth="1"/>
    <col min="2308" max="2308" width="15.875" style="2" customWidth="1"/>
    <col min="2309" max="2310" width="13.375" style="2"/>
    <col min="2311" max="2313" width="14.625" style="2" customWidth="1"/>
    <col min="2314" max="2314" width="13.375" style="2"/>
    <col min="2315" max="2315" width="12.125" style="2" customWidth="1"/>
    <col min="2316" max="2560" width="13.375" style="2"/>
    <col min="2561" max="2561" width="13.375" style="2" customWidth="1"/>
    <col min="2562" max="2562" width="3.375" style="2" customWidth="1"/>
    <col min="2563" max="2563" width="17.125" style="2" customWidth="1"/>
    <col min="2564" max="2564" width="15.875" style="2" customWidth="1"/>
    <col min="2565" max="2566" width="13.375" style="2"/>
    <col min="2567" max="2569" width="14.625" style="2" customWidth="1"/>
    <col min="2570" max="2570" width="13.375" style="2"/>
    <col min="2571" max="2571" width="12.125" style="2" customWidth="1"/>
    <col min="2572" max="2816" width="13.375" style="2"/>
    <col min="2817" max="2817" width="13.375" style="2" customWidth="1"/>
    <col min="2818" max="2818" width="3.375" style="2" customWidth="1"/>
    <col min="2819" max="2819" width="17.125" style="2" customWidth="1"/>
    <col min="2820" max="2820" width="15.875" style="2" customWidth="1"/>
    <col min="2821" max="2822" width="13.375" style="2"/>
    <col min="2823" max="2825" width="14.625" style="2" customWidth="1"/>
    <col min="2826" max="2826" width="13.375" style="2"/>
    <col min="2827" max="2827" width="12.125" style="2" customWidth="1"/>
    <col min="2828" max="3072" width="13.375" style="2"/>
    <col min="3073" max="3073" width="13.375" style="2" customWidth="1"/>
    <col min="3074" max="3074" width="3.375" style="2" customWidth="1"/>
    <col min="3075" max="3075" width="17.125" style="2" customWidth="1"/>
    <col min="3076" max="3076" width="15.875" style="2" customWidth="1"/>
    <col min="3077" max="3078" width="13.375" style="2"/>
    <col min="3079" max="3081" width="14.625" style="2" customWidth="1"/>
    <col min="3082" max="3082" width="13.375" style="2"/>
    <col min="3083" max="3083" width="12.125" style="2" customWidth="1"/>
    <col min="3084" max="3328" width="13.375" style="2"/>
    <col min="3329" max="3329" width="13.375" style="2" customWidth="1"/>
    <col min="3330" max="3330" width="3.375" style="2" customWidth="1"/>
    <col min="3331" max="3331" width="17.125" style="2" customWidth="1"/>
    <col min="3332" max="3332" width="15.875" style="2" customWidth="1"/>
    <col min="3333" max="3334" width="13.375" style="2"/>
    <col min="3335" max="3337" width="14.625" style="2" customWidth="1"/>
    <col min="3338" max="3338" width="13.375" style="2"/>
    <col min="3339" max="3339" width="12.125" style="2" customWidth="1"/>
    <col min="3340" max="3584" width="13.375" style="2"/>
    <col min="3585" max="3585" width="13.375" style="2" customWidth="1"/>
    <col min="3586" max="3586" width="3.375" style="2" customWidth="1"/>
    <col min="3587" max="3587" width="17.125" style="2" customWidth="1"/>
    <col min="3588" max="3588" width="15.875" style="2" customWidth="1"/>
    <col min="3589" max="3590" width="13.375" style="2"/>
    <col min="3591" max="3593" width="14.625" style="2" customWidth="1"/>
    <col min="3594" max="3594" width="13.375" style="2"/>
    <col min="3595" max="3595" width="12.125" style="2" customWidth="1"/>
    <col min="3596" max="3840" width="13.375" style="2"/>
    <col min="3841" max="3841" width="13.375" style="2" customWidth="1"/>
    <col min="3842" max="3842" width="3.375" style="2" customWidth="1"/>
    <col min="3843" max="3843" width="17.125" style="2" customWidth="1"/>
    <col min="3844" max="3844" width="15.875" style="2" customWidth="1"/>
    <col min="3845" max="3846" width="13.375" style="2"/>
    <col min="3847" max="3849" width="14.625" style="2" customWidth="1"/>
    <col min="3850" max="3850" width="13.375" style="2"/>
    <col min="3851" max="3851" width="12.125" style="2" customWidth="1"/>
    <col min="3852" max="4096" width="13.375" style="2"/>
    <col min="4097" max="4097" width="13.375" style="2" customWidth="1"/>
    <col min="4098" max="4098" width="3.375" style="2" customWidth="1"/>
    <col min="4099" max="4099" width="17.125" style="2" customWidth="1"/>
    <col min="4100" max="4100" width="15.875" style="2" customWidth="1"/>
    <col min="4101" max="4102" width="13.375" style="2"/>
    <col min="4103" max="4105" width="14.625" style="2" customWidth="1"/>
    <col min="4106" max="4106" width="13.375" style="2"/>
    <col min="4107" max="4107" width="12.125" style="2" customWidth="1"/>
    <col min="4108" max="4352" width="13.375" style="2"/>
    <col min="4353" max="4353" width="13.375" style="2" customWidth="1"/>
    <col min="4354" max="4354" width="3.375" style="2" customWidth="1"/>
    <col min="4355" max="4355" width="17.125" style="2" customWidth="1"/>
    <col min="4356" max="4356" width="15.875" style="2" customWidth="1"/>
    <col min="4357" max="4358" width="13.375" style="2"/>
    <col min="4359" max="4361" width="14.625" style="2" customWidth="1"/>
    <col min="4362" max="4362" width="13.375" style="2"/>
    <col min="4363" max="4363" width="12.125" style="2" customWidth="1"/>
    <col min="4364" max="4608" width="13.375" style="2"/>
    <col min="4609" max="4609" width="13.375" style="2" customWidth="1"/>
    <col min="4610" max="4610" width="3.375" style="2" customWidth="1"/>
    <col min="4611" max="4611" width="17.125" style="2" customWidth="1"/>
    <col min="4612" max="4612" width="15.875" style="2" customWidth="1"/>
    <col min="4613" max="4614" width="13.375" style="2"/>
    <col min="4615" max="4617" width="14.625" style="2" customWidth="1"/>
    <col min="4618" max="4618" width="13.375" style="2"/>
    <col min="4619" max="4619" width="12.125" style="2" customWidth="1"/>
    <col min="4620" max="4864" width="13.375" style="2"/>
    <col min="4865" max="4865" width="13.375" style="2" customWidth="1"/>
    <col min="4866" max="4866" width="3.375" style="2" customWidth="1"/>
    <col min="4867" max="4867" width="17.125" style="2" customWidth="1"/>
    <col min="4868" max="4868" width="15.875" style="2" customWidth="1"/>
    <col min="4869" max="4870" width="13.375" style="2"/>
    <col min="4871" max="4873" width="14.625" style="2" customWidth="1"/>
    <col min="4874" max="4874" width="13.375" style="2"/>
    <col min="4875" max="4875" width="12.125" style="2" customWidth="1"/>
    <col min="4876" max="5120" width="13.375" style="2"/>
    <col min="5121" max="5121" width="13.375" style="2" customWidth="1"/>
    <col min="5122" max="5122" width="3.375" style="2" customWidth="1"/>
    <col min="5123" max="5123" width="17.125" style="2" customWidth="1"/>
    <col min="5124" max="5124" width="15.875" style="2" customWidth="1"/>
    <col min="5125" max="5126" width="13.375" style="2"/>
    <col min="5127" max="5129" width="14.625" style="2" customWidth="1"/>
    <col min="5130" max="5130" width="13.375" style="2"/>
    <col min="5131" max="5131" width="12.125" style="2" customWidth="1"/>
    <col min="5132" max="5376" width="13.375" style="2"/>
    <col min="5377" max="5377" width="13.375" style="2" customWidth="1"/>
    <col min="5378" max="5378" width="3.375" style="2" customWidth="1"/>
    <col min="5379" max="5379" width="17.125" style="2" customWidth="1"/>
    <col min="5380" max="5380" width="15.875" style="2" customWidth="1"/>
    <col min="5381" max="5382" width="13.375" style="2"/>
    <col min="5383" max="5385" width="14.625" style="2" customWidth="1"/>
    <col min="5386" max="5386" width="13.375" style="2"/>
    <col min="5387" max="5387" width="12.125" style="2" customWidth="1"/>
    <col min="5388" max="5632" width="13.375" style="2"/>
    <col min="5633" max="5633" width="13.375" style="2" customWidth="1"/>
    <col min="5634" max="5634" width="3.375" style="2" customWidth="1"/>
    <col min="5635" max="5635" width="17.125" style="2" customWidth="1"/>
    <col min="5636" max="5636" width="15.875" style="2" customWidth="1"/>
    <col min="5637" max="5638" width="13.375" style="2"/>
    <col min="5639" max="5641" width="14.625" style="2" customWidth="1"/>
    <col min="5642" max="5642" width="13.375" style="2"/>
    <col min="5643" max="5643" width="12.125" style="2" customWidth="1"/>
    <col min="5644" max="5888" width="13.375" style="2"/>
    <col min="5889" max="5889" width="13.375" style="2" customWidth="1"/>
    <col min="5890" max="5890" width="3.375" style="2" customWidth="1"/>
    <col min="5891" max="5891" width="17.125" style="2" customWidth="1"/>
    <col min="5892" max="5892" width="15.875" style="2" customWidth="1"/>
    <col min="5893" max="5894" width="13.375" style="2"/>
    <col min="5895" max="5897" width="14.625" style="2" customWidth="1"/>
    <col min="5898" max="5898" width="13.375" style="2"/>
    <col min="5899" max="5899" width="12.125" style="2" customWidth="1"/>
    <col min="5900" max="6144" width="13.375" style="2"/>
    <col min="6145" max="6145" width="13.375" style="2" customWidth="1"/>
    <col min="6146" max="6146" width="3.375" style="2" customWidth="1"/>
    <col min="6147" max="6147" width="17.125" style="2" customWidth="1"/>
    <col min="6148" max="6148" width="15.875" style="2" customWidth="1"/>
    <col min="6149" max="6150" width="13.375" style="2"/>
    <col min="6151" max="6153" width="14.625" style="2" customWidth="1"/>
    <col min="6154" max="6154" width="13.375" style="2"/>
    <col min="6155" max="6155" width="12.125" style="2" customWidth="1"/>
    <col min="6156" max="6400" width="13.375" style="2"/>
    <col min="6401" max="6401" width="13.375" style="2" customWidth="1"/>
    <col min="6402" max="6402" width="3.375" style="2" customWidth="1"/>
    <col min="6403" max="6403" width="17.125" style="2" customWidth="1"/>
    <col min="6404" max="6404" width="15.875" style="2" customWidth="1"/>
    <col min="6405" max="6406" width="13.375" style="2"/>
    <col min="6407" max="6409" width="14.625" style="2" customWidth="1"/>
    <col min="6410" max="6410" width="13.375" style="2"/>
    <col min="6411" max="6411" width="12.125" style="2" customWidth="1"/>
    <col min="6412" max="6656" width="13.375" style="2"/>
    <col min="6657" max="6657" width="13.375" style="2" customWidth="1"/>
    <col min="6658" max="6658" width="3.375" style="2" customWidth="1"/>
    <col min="6659" max="6659" width="17.125" style="2" customWidth="1"/>
    <col min="6660" max="6660" width="15.875" style="2" customWidth="1"/>
    <col min="6661" max="6662" width="13.375" style="2"/>
    <col min="6663" max="6665" width="14.625" style="2" customWidth="1"/>
    <col min="6666" max="6666" width="13.375" style="2"/>
    <col min="6667" max="6667" width="12.125" style="2" customWidth="1"/>
    <col min="6668" max="6912" width="13.375" style="2"/>
    <col min="6913" max="6913" width="13.375" style="2" customWidth="1"/>
    <col min="6914" max="6914" width="3.375" style="2" customWidth="1"/>
    <col min="6915" max="6915" width="17.125" style="2" customWidth="1"/>
    <col min="6916" max="6916" width="15.875" style="2" customWidth="1"/>
    <col min="6917" max="6918" width="13.375" style="2"/>
    <col min="6919" max="6921" width="14.625" style="2" customWidth="1"/>
    <col min="6922" max="6922" width="13.375" style="2"/>
    <col min="6923" max="6923" width="12.125" style="2" customWidth="1"/>
    <col min="6924" max="7168" width="13.375" style="2"/>
    <col min="7169" max="7169" width="13.375" style="2" customWidth="1"/>
    <col min="7170" max="7170" width="3.375" style="2" customWidth="1"/>
    <col min="7171" max="7171" width="17.125" style="2" customWidth="1"/>
    <col min="7172" max="7172" width="15.875" style="2" customWidth="1"/>
    <col min="7173" max="7174" width="13.375" style="2"/>
    <col min="7175" max="7177" width="14.625" style="2" customWidth="1"/>
    <col min="7178" max="7178" width="13.375" style="2"/>
    <col min="7179" max="7179" width="12.125" style="2" customWidth="1"/>
    <col min="7180" max="7424" width="13.375" style="2"/>
    <col min="7425" max="7425" width="13.375" style="2" customWidth="1"/>
    <col min="7426" max="7426" width="3.375" style="2" customWidth="1"/>
    <col min="7427" max="7427" width="17.125" style="2" customWidth="1"/>
    <col min="7428" max="7428" width="15.875" style="2" customWidth="1"/>
    <col min="7429" max="7430" width="13.375" style="2"/>
    <col min="7431" max="7433" width="14.625" style="2" customWidth="1"/>
    <col min="7434" max="7434" width="13.375" style="2"/>
    <col min="7435" max="7435" width="12.125" style="2" customWidth="1"/>
    <col min="7436" max="7680" width="13.375" style="2"/>
    <col min="7681" max="7681" width="13.375" style="2" customWidth="1"/>
    <col min="7682" max="7682" width="3.375" style="2" customWidth="1"/>
    <col min="7683" max="7683" width="17.125" style="2" customWidth="1"/>
    <col min="7684" max="7684" width="15.875" style="2" customWidth="1"/>
    <col min="7685" max="7686" width="13.375" style="2"/>
    <col min="7687" max="7689" width="14.625" style="2" customWidth="1"/>
    <col min="7690" max="7690" width="13.375" style="2"/>
    <col min="7691" max="7691" width="12.125" style="2" customWidth="1"/>
    <col min="7692" max="7936" width="13.375" style="2"/>
    <col min="7937" max="7937" width="13.375" style="2" customWidth="1"/>
    <col min="7938" max="7938" width="3.375" style="2" customWidth="1"/>
    <col min="7939" max="7939" width="17.125" style="2" customWidth="1"/>
    <col min="7940" max="7940" width="15.875" style="2" customWidth="1"/>
    <col min="7941" max="7942" width="13.375" style="2"/>
    <col min="7943" max="7945" width="14.625" style="2" customWidth="1"/>
    <col min="7946" max="7946" width="13.375" style="2"/>
    <col min="7947" max="7947" width="12.125" style="2" customWidth="1"/>
    <col min="7948" max="8192" width="13.375" style="2"/>
    <col min="8193" max="8193" width="13.375" style="2" customWidth="1"/>
    <col min="8194" max="8194" width="3.375" style="2" customWidth="1"/>
    <col min="8195" max="8195" width="17.125" style="2" customWidth="1"/>
    <col min="8196" max="8196" width="15.875" style="2" customWidth="1"/>
    <col min="8197" max="8198" width="13.375" style="2"/>
    <col min="8199" max="8201" width="14.625" style="2" customWidth="1"/>
    <col min="8202" max="8202" width="13.375" style="2"/>
    <col min="8203" max="8203" width="12.125" style="2" customWidth="1"/>
    <col min="8204" max="8448" width="13.375" style="2"/>
    <col min="8449" max="8449" width="13.375" style="2" customWidth="1"/>
    <col min="8450" max="8450" width="3.375" style="2" customWidth="1"/>
    <col min="8451" max="8451" width="17.125" style="2" customWidth="1"/>
    <col min="8452" max="8452" width="15.875" style="2" customWidth="1"/>
    <col min="8453" max="8454" width="13.375" style="2"/>
    <col min="8455" max="8457" width="14.625" style="2" customWidth="1"/>
    <col min="8458" max="8458" width="13.375" style="2"/>
    <col min="8459" max="8459" width="12.125" style="2" customWidth="1"/>
    <col min="8460" max="8704" width="13.375" style="2"/>
    <col min="8705" max="8705" width="13.375" style="2" customWidth="1"/>
    <col min="8706" max="8706" width="3.375" style="2" customWidth="1"/>
    <col min="8707" max="8707" width="17.125" style="2" customWidth="1"/>
    <col min="8708" max="8708" width="15.875" style="2" customWidth="1"/>
    <col min="8709" max="8710" width="13.375" style="2"/>
    <col min="8711" max="8713" width="14.625" style="2" customWidth="1"/>
    <col min="8714" max="8714" width="13.375" style="2"/>
    <col min="8715" max="8715" width="12.125" style="2" customWidth="1"/>
    <col min="8716" max="8960" width="13.375" style="2"/>
    <col min="8961" max="8961" width="13.375" style="2" customWidth="1"/>
    <col min="8962" max="8962" width="3.375" style="2" customWidth="1"/>
    <col min="8963" max="8963" width="17.125" style="2" customWidth="1"/>
    <col min="8964" max="8964" width="15.875" style="2" customWidth="1"/>
    <col min="8965" max="8966" width="13.375" style="2"/>
    <col min="8967" max="8969" width="14.625" style="2" customWidth="1"/>
    <col min="8970" max="8970" width="13.375" style="2"/>
    <col min="8971" max="8971" width="12.125" style="2" customWidth="1"/>
    <col min="8972" max="9216" width="13.375" style="2"/>
    <col min="9217" max="9217" width="13.375" style="2" customWidth="1"/>
    <col min="9218" max="9218" width="3.375" style="2" customWidth="1"/>
    <col min="9219" max="9219" width="17.125" style="2" customWidth="1"/>
    <col min="9220" max="9220" width="15.875" style="2" customWidth="1"/>
    <col min="9221" max="9222" width="13.375" style="2"/>
    <col min="9223" max="9225" width="14.625" style="2" customWidth="1"/>
    <col min="9226" max="9226" width="13.375" style="2"/>
    <col min="9227" max="9227" width="12.125" style="2" customWidth="1"/>
    <col min="9228" max="9472" width="13.375" style="2"/>
    <col min="9473" max="9473" width="13.375" style="2" customWidth="1"/>
    <col min="9474" max="9474" width="3.375" style="2" customWidth="1"/>
    <col min="9475" max="9475" width="17.125" style="2" customWidth="1"/>
    <col min="9476" max="9476" width="15.875" style="2" customWidth="1"/>
    <col min="9477" max="9478" width="13.375" style="2"/>
    <col min="9479" max="9481" width="14.625" style="2" customWidth="1"/>
    <col min="9482" max="9482" width="13.375" style="2"/>
    <col min="9483" max="9483" width="12.125" style="2" customWidth="1"/>
    <col min="9484" max="9728" width="13.375" style="2"/>
    <col min="9729" max="9729" width="13.375" style="2" customWidth="1"/>
    <col min="9730" max="9730" width="3.375" style="2" customWidth="1"/>
    <col min="9731" max="9731" width="17.125" style="2" customWidth="1"/>
    <col min="9732" max="9732" width="15.875" style="2" customWidth="1"/>
    <col min="9733" max="9734" width="13.375" style="2"/>
    <col min="9735" max="9737" width="14.625" style="2" customWidth="1"/>
    <col min="9738" max="9738" width="13.375" style="2"/>
    <col min="9739" max="9739" width="12.125" style="2" customWidth="1"/>
    <col min="9740" max="9984" width="13.375" style="2"/>
    <col min="9985" max="9985" width="13.375" style="2" customWidth="1"/>
    <col min="9986" max="9986" width="3.375" style="2" customWidth="1"/>
    <col min="9987" max="9987" width="17.125" style="2" customWidth="1"/>
    <col min="9988" max="9988" width="15.875" style="2" customWidth="1"/>
    <col min="9989" max="9990" width="13.375" style="2"/>
    <col min="9991" max="9993" width="14.625" style="2" customWidth="1"/>
    <col min="9994" max="9994" width="13.375" style="2"/>
    <col min="9995" max="9995" width="12.125" style="2" customWidth="1"/>
    <col min="9996" max="10240" width="13.375" style="2"/>
    <col min="10241" max="10241" width="13.375" style="2" customWidth="1"/>
    <col min="10242" max="10242" width="3.375" style="2" customWidth="1"/>
    <col min="10243" max="10243" width="17.125" style="2" customWidth="1"/>
    <col min="10244" max="10244" width="15.875" style="2" customWidth="1"/>
    <col min="10245" max="10246" width="13.375" style="2"/>
    <col min="10247" max="10249" width="14.625" style="2" customWidth="1"/>
    <col min="10250" max="10250" width="13.375" style="2"/>
    <col min="10251" max="10251" width="12.125" style="2" customWidth="1"/>
    <col min="10252" max="10496" width="13.375" style="2"/>
    <col min="10497" max="10497" width="13.375" style="2" customWidth="1"/>
    <col min="10498" max="10498" width="3.375" style="2" customWidth="1"/>
    <col min="10499" max="10499" width="17.125" style="2" customWidth="1"/>
    <col min="10500" max="10500" width="15.875" style="2" customWidth="1"/>
    <col min="10501" max="10502" width="13.375" style="2"/>
    <col min="10503" max="10505" width="14.625" style="2" customWidth="1"/>
    <col min="10506" max="10506" width="13.375" style="2"/>
    <col min="10507" max="10507" width="12.125" style="2" customWidth="1"/>
    <col min="10508" max="10752" width="13.375" style="2"/>
    <col min="10753" max="10753" width="13.375" style="2" customWidth="1"/>
    <col min="10754" max="10754" width="3.375" style="2" customWidth="1"/>
    <col min="10755" max="10755" width="17.125" style="2" customWidth="1"/>
    <col min="10756" max="10756" width="15.875" style="2" customWidth="1"/>
    <col min="10757" max="10758" width="13.375" style="2"/>
    <col min="10759" max="10761" width="14.625" style="2" customWidth="1"/>
    <col min="10762" max="10762" width="13.375" style="2"/>
    <col min="10763" max="10763" width="12.125" style="2" customWidth="1"/>
    <col min="10764" max="11008" width="13.375" style="2"/>
    <col min="11009" max="11009" width="13.375" style="2" customWidth="1"/>
    <col min="11010" max="11010" width="3.375" style="2" customWidth="1"/>
    <col min="11011" max="11011" width="17.125" style="2" customWidth="1"/>
    <col min="11012" max="11012" width="15.875" style="2" customWidth="1"/>
    <col min="11013" max="11014" width="13.375" style="2"/>
    <col min="11015" max="11017" width="14.625" style="2" customWidth="1"/>
    <col min="11018" max="11018" width="13.375" style="2"/>
    <col min="11019" max="11019" width="12.125" style="2" customWidth="1"/>
    <col min="11020" max="11264" width="13.375" style="2"/>
    <col min="11265" max="11265" width="13.375" style="2" customWidth="1"/>
    <col min="11266" max="11266" width="3.375" style="2" customWidth="1"/>
    <col min="11267" max="11267" width="17.125" style="2" customWidth="1"/>
    <col min="11268" max="11268" width="15.875" style="2" customWidth="1"/>
    <col min="11269" max="11270" width="13.375" style="2"/>
    <col min="11271" max="11273" width="14.625" style="2" customWidth="1"/>
    <col min="11274" max="11274" width="13.375" style="2"/>
    <col min="11275" max="11275" width="12.125" style="2" customWidth="1"/>
    <col min="11276" max="11520" width="13.375" style="2"/>
    <col min="11521" max="11521" width="13.375" style="2" customWidth="1"/>
    <col min="11522" max="11522" width="3.375" style="2" customWidth="1"/>
    <col min="11523" max="11523" width="17.125" style="2" customWidth="1"/>
    <col min="11524" max="11524" width="15.875" style="2" customWidth="1"/>
    <col min="11525" max="11526" width="13.375" style="2"/>
    <col min="11527" max="11529" width="14.625" style="2" customWidth="1"/>
    <col min="11530" max="11530" width="13.375" style="2"/>
    <col min="11531" max="11531" width="12.125" style="2" customWidth="1"/>
    <col min="11532" max="11776" width="13.375" style="2"/>
    <col min="11777" max="11777" width="13.375" style="2" customWidth="1"/>
    <col min="11778" max="11778" width="3.375" style="2" customWidth="1"/>
    <col min="11779" max="11779" width="17.125" style="2" customWidth="1"/>
    <col min="11780" max="11780" width="15.875" style="2" customWidth="1"/>
    <col min="11781" max="11782" width="13.375" style="2"/>
    <col min="11783" max="11785" width="14.625" style="2" customWidth="1"/>
    <col min="11786" max="11786" width="13.375" style="2"/>
    <col min="11787" max="11787" width="12.125" style="2" customWidth="1"/>
    <col min="11788" max="12032" width="13.375" style="2"/>
    <col min="12033" max="12033" width="13.375" style="2" customWidth="1"/>
    <col min="12034" max="12034" width="3.375" style="2" customWidth="1"/>
    <col min="12035" max="12035" width="17.125" style="2" customWidth="1"/>
    <col min="12036" max="12036" width="15.875" style="2" customWidth="1"/>
    <col min="12037" max="12038" width="13.375" style="2"/>
    <col min="12039" max="12041" width="14.625" style="2" customWidth="1"/>
    <col min="12042" max="12042" width="13.375" style="2"/>
    <col min="12043" max="12043" width="12.125" style="2" customWidth="1"/>
    <col min="12044" max="12288" width="13.375" style="2"/>
    <col min="12289" max="12289" width="13.375" style="2" customWidth="1"/>
    <col min="12290" max="12290" width="3.375" style="2" customWidth="1"/>
    <col min="12291" max="12291" width="17.125" style="2" customWidth="1"/>
    <col min="12292" max="12292" width="15.875" style="2" customWidth="1"/>
    <col min="12293" max="12294" width="13.375" style="2"/>
    <col min="12295" max="12297" width="14.625" style="2" customWidth="1"/>
    <col min="12298" max="12298" width="13.375" style="2"/>
    <col min="12299" max="12299" width="12.125" style="2" customWidth="1"/>
    <col min="12300" max="12544" width="13.375" style="2"/>
    <col min="12545" max="12545" width="13.375" style="2" customWidth="1"/>
    <col min="12546" max="12546" width="3.375" style="2" customWidth="1"/>
    <col min="12547" max="12547" width="17.125" style="2" customWidth="1"/>
    <col min="12548" max="12548" width="15.875" style="2" customWidth="1"/>
    <col min="12549" max="12550" width="13.375" style="2"/>
    <col min="12551" max="12553" width="14.625" style="2" customWidth="1"/>
    <col min="12554" max="12554" width="13.375" style="2"/>
    <col min="12555" max="12555" width="12.125" style="2" customWidth="1"/>
    <col min="12556" max="12800" width="13.375" style="2"/>
    <col min="12801" max="12801" width="13.375" style="2" customWidth="1"/>
    <col min="12802" max="12802" width="3.375" style="2" customWidth="1"/>
    <col min="12803" max="12803" width="17.125" style="2" customWidth="1"/>
    <col min="12804" max="12804" width="15.875" style="2" customWidth="1"/>
    <col min="12805" max="12806" width="13.375" style="2"/>
    <col min="12807" max="12809" width="14.625" style="2" customWidth="1"/>
    <col min="12810" max="12810" width="13.375" style="2"/>
    <col min="12811" max="12811" width="12.125" style="2" customWidth="1"/>
    <col min="12812" max="13056" width="13.375" style="2"/>
    <col min="13057" max="13057" width="13.375" style="2" customWidth="1"/>
    <col min="13058" max="13058" width="3.375" style="2" customWidth="1"/>
    <col min="13059" max="13059" width="17.125" style="2" customWidth="1"/>
    <col min="13060" max="13060" width="15.875" style="2" customWidth="1"/>
    <col min="13061" max="13062" width="13.375" style="2"/>
    <col min="13063" max="13065" width="14.625" style="2" customWidth="1"/>
    <col min="13066" max="13066" width="13.375" style="2"/>
    <col min="13067" max="13067" width="12.125" style="2" customWidth="1"/>
    <col min="13068" max="13312" width="13.375" style="2"/>
    <col min="13313" max="13313" width="13.375" style="2" customWidth="1"/>
    <col min="13314" max="13314" width="3.375" style="2" customWidth="1"/>
    <col min="13315" max="13315" width="17.125" style="2" customWidth="1"/>
    <col min="13316" max="13316" width="15.875" style="2" customWidth="1"/>
    <col min="13317" max="13318" width="13.375" style="2"/>
    <col min="13319" max="13321" width="14.625" style="2" customWidth="1"/>
    <col min="13322" max="13322" width="13.375" style="2"/>
    <col min="13323" max="13323" width="12.125" style="2" customWidth="1"/>
    <col min="13324" max="13568" width="13.375" style="2"/>
    <col min="13569" max="13569" width="13.375" style="2" customWidth="1"/>
    <col min="13570" max="13570" width="3.375" style="2" customWidth="1"/>
    <col min="13571" max="13571" width="17.125" style="2" customWidth="1"/>
    <col min="13572" max="13572" width="15.875" style="2" customWidth="1"/>
    <col min="13573" max="13574" width="13.375" style="2"/>
    <col min="13575" max="13577" width="14.625" style="2" customWidth="1"/>
    <col min="13578" max="13578" width="13.375" style="2"/>
    <col min="13579" max="13579" width="12.125" style="2" customWidth="1"/>
    <col min="13580" max="13824" width="13.375" style="2"/>
    <col min="13825" max="13825" width="13.375" style="2" customWidth="1"/>
    <col min="13826" max="13826" width="3.375" style="2" customWidth="1"/>
    <col min="13827" max="13827" width="17.125" style="2" customWidth="1"/>
    <col min="13828" max="13828" width="15.875" style="2" customWidth="1"/>
    <col min="13829" max="13830" width="13.375" style="2"/>
    <col min="13831" max="13833" width="14.625" style="2" customWidth="1"/>
    <col min="13834" max="13834" width="13.375" style="2"/>
    <col min="13835" max="13835" width="12.125" style="2" customWidth="1"/>
    <col min="13836" max="14080" width="13.375" style="2"/>
    <col min="14081" max="14081" width="13.375" style="2" customWidth="1"/>
    <col min="14082" max="14082" width="3.375" style="2" customWidth="1"/>
    <col min="14083" max="14083" width="17.125" style="2" customWidth="1"/>
    <col min="14084" max="14084" width="15.875" style="2" customWidth="1"/>
    <col min="14085" max="14086" width="13.375" style="2"/>
    <col min="14087" max="14089" width="14.625" style="2" customWidth="1"/>
    <col min="14090" max="14090" width="13.375" style="2"/>
    <col min="14091" max="14091" width="12.125" style="2" customWidth="1"/>
    <col min="14092" max="14336" width="13.375" style="2"/>
    <col min="14337" max="14337" width="13.375" style="2" customWidth="1"/>
    <col min="14338" max="14338" width="3.375" style="2" customWidth="1"/>
    <col min="14339" max="14339" width="17.125" style="2" customWidth="1"/>
    <col min="14340" max="14340" width="15.875" style="2" customWidth="1"/>
    <col min="14341" max="14342" width="13.375" style="2"/>
    <col min="14343" max="14345" width="14.625" style="2" customWidth="1"/>
    <col min="14346" max="14346" width="13.375" style="2"/>
    <col min="14347" max="14347" width="12.125" style="2" customWidth="1"/>
    <col min="14348" max="14592" width="13.375" style="2"/>
    <col min="14593" max="14593" width="13.375" style="2" customWidth="1"/>
    <col min="14594" max="14594" width="3.375" style="2" customWidth="1"/>
    <col min="14595" max="14595" width="17.125" style="2" customWidth="1"/>
    <col min="14596" max="14596" width="15.875" style="2" customWidth="1"/>
    <col min="14597" max="14598" width="13.375" style="2"/>
    <col min="14599" max="14601" width="14.625" style="2" customWidth="1"/>
    <col min="14602" max="14602" width="13.375" style="2"/>
    <col min="14603" max="14603" width="12.125" style="2" customWidth="1"/>
    <col min="14604" max="14848" width="13.375" style="2"/>
    <col min="14849" max="14849" width="13.375" style="2" customWidth="1"/>
    <col min="14850" max="14850" width="3.375" style="2" customWidth="1"/>
    <col min="14851" max="14851" width="17.125" style="2" customWidth="1"/>
    <col min="14852" max="14852" width="15.875" style="2" customWidth="1"/>
    <col min="14853" max="14854" width="13.375" style="2"/>
    <col min="14855" max="14857" width="14.625" style="2" customWidth="1"/>
    <col min="14858" max="14858" width="13.375" style="2"/>
    <col min="14859" max="14859" width="12.125" style="2" customWidth="1"/>
    <col min="14860" max="15104" width="13.375" style="2"/>
    <col min="15105" max="15105" width="13.375" style="2" customWidth="1"/>
    <col min="15106" max="15106" width="3.375" style="2" customWidth="1"/>
    <col min="15107" max="15107" width="17.125" style="2" customWidth="1"/>
    <col min="15108" max="15108" width="15.875" style="2" customWidth="1"/>
    <col min="15109" max="15110" width="13.375" style="2"/>
    <col min="15111" max="15113" width="14.625" style="2" customWidth="1"/>
    <col min="15114" max="15114" width="13.375" style="2"/>
    <col min="15115" max="15115" width="12.125" style="2" customWidth="1"/>
    <col min="15116" max="15360" width="13.375" style="2"/>
    <col min="15361" max="15361" width="13.375" style="2" customWidth="1"/>
    <col min="15362" max="15362" width="3.375" style="2" customWidth="1"/>
    <col min="15363" max="15363" width="17.125" style="2" customWidth="1"/>
    <col min="15364" max="15364" width="15.875" style="2" customWidth="1"/>
    <col min="15365" max="15366" width="13.375" style="2"/>
    <col min="15367" max="15369" width="14.625" style="2" customWidth="1"/>
    <col min="15370" max="15370" width="13.375" style="2"/>
    <col min="15371" max="15371" width="12.125" style="2" customWidth="1"/>
    <col min="15372" max="15616" width="13.375" style="2"/>
    <col min="15617" max="15617" width="13.375" style="2" customWidth="1"/>
    <col min="15618" max="15618" width="3.375" style="2" customWidth="1"/>
    <col min="15619" max="15619" width="17.125" style="2" customWidth="1"/>
    <col min="15620" max="15620" width="15.875" style="2" customWidth="1"/>
    <col min="15621" max="15622" width="13.375" style="2"/>
    <col min="15623" max="15625" width="14.625" style="2" customWidth="1"/>
    <col min="15626" max="15626" width="13.375" style="2"/>
    <col min="15627" max="15627" width="12.125" style="2" customWidth="1"/>
    <col min="15628" max="15872" width="13.375" style="2"/>
    <col min="15873" max="15873" width="13.375" style="2" customWidth="1"/>
    <col min="15874" max="15874" width="3.375" style="2" customWidth="1"/>
    <col min="15875" max="15875" width="17.125" style="2" customWidth="1"/>
    <col min="15876" max="15876" width="15.875" style="2" customWidth="1"/>
    <col min="15877" max="15878" width="13.375" style="2"/>
    <col min="15879" max="15881" width="14.625" style="2" customWidth="1"/>
    <col min="15882" max="15882" width="13.375" style="2"/>
    <col min="15883" max="15883" width="12.125" style="2" customWidth="1"/>
    <col min="15884" max="16128" width="13.375" style="2"/>
    <col min="16129" max="16129" width="13.375" style="2" customWidth="1"/>
    <col min="16130" max="16130" width="3.375" style="2" customWidth="1"/>
    <col min="16131" max="16131" width="17.125" style="2" customWidth="1"/>
    <col min="16132" max="16132" width="15.875" style="2" customWidth="1"/>
    <col min="16133" max="16134" width="13.375" style="2"/>
    <col min="16135" max="16137" width="14.625" style="2" customWidth="1"/>
    <col min="16138" max="16138" width="13.375" style="2"/>
    <col min="16139" max="16139" width="12.125" style="2" customWidth="1"/>
    <col min="16140" max="16384" width="13.375" style="2"/>
  </cols>
  <sheetData>
    <row r="1" spans="1:11" x14ac:dyDescent="0.2">
      <c r="A1" s="1"/>
    </row>
    <row r="6" spans="1:11" x14ac:dyDescent="0.2">
      <c r="E6" s="3" t="s">
        <v>248</v>
      </c>
    </row>
    <row r="7" spans="1:11" ht="18" thickBot="1" x14ac:dyDescent="0.25">
      <c r="B7" s="5"/>
      <c r="C7" s="5"/>
      <c r="D7" s="5"/>
      <c r="E7" s="21"/>
      <c r="F7" s="21"/>
      <c r="G7" s="21"/>
      <c r="H7" s="5"/>
      <c r="I7" s="21"/>
      <c r="J7" s="5"/>
      <c r="K7" s="5"/>
    </row>
    <row r="8" spans="1:11" x14ac:dyDescent="0.2">
      <c r="D8" s="6"/>
      <c r="E8" s="17"/>
      <c r="F8" s="17"/>
      <c r="G8" s="36"/>
      <c r="H8" s="7"/>
      <c r="I8" s="36"/>
      <c r="J8" s="7"/>
      <c r="K8" s="7"/>
    </row>
    <row r="9" spans="1:11" x14ac:dyDescent="0.2">
      <c r="B9" s="19"/>
      <c r="C9" s="19"/>
      <c r="D9" s="8" t="s">
        <v>249</v>
      </c>
      <c r="E9" s="9" t="s">
        <v>3</v>
      </c>
      <c r="F9" s="8" t="s">
        <v>250</v>
      </c>
      <c r="G9" s="10" t="s">
        <v>251</v>
      </c>
      <c r="H9" s="36"/>
      <c r="I9" s="10" t="s">
        <v>252</v>
      </c>
      <c r="J9" s="36"/>
      <c r="K9" s="17"/>
    </row>
    <row r="10" spans="1:11" x14ac:dyDescent="0.2">
      <c r="B10" s="36"/>
      <c r="C10" s="36"/>
      <c r="D10" s="32" t="s">
        <v>253</v>
      </c>
      <c r="E10" s="32" t="s">
        <v>10</v>
      </c>
      <c r="F10" s="32" t="s">
        <v>254</v>
      </c>
      <c r="G10" s="32" t="s">
        <v>255</v>
      </c>
      <c r="H10" s="32" t="s">
        <v>256</v>
      </c>
      <c r="I10" s="32" t="s">
        <v>255</v>
      </c>
      <c r="J10" s="32" t="s">
        <v>256</v>
      </c>
      <c r="K10" s="32" t="s">
        <v>257</v>
      </c>
    </row>
    <row r="11" spans="1:11" x14ac:dyDescent="0.2">
      <c r="B11" s="19"/>
      <c r="C11" s="19"/>
      <c r="D11" s="12" t="s">
        <v>19</v>
      </c>
      <c r="E11" s="13" t="s">
        <v>258</v>
      </c>
      <c r="F11" s="13" t="s">
        <v>258</v>
      </c>
      <c r="G11" s="13" t="s">
        <v>258</v>
      </c>
      <c r="H11" s="13" t="s">
        <v>258</v>
      </c>
      <c r="I11" s="13" t="s">
        <v>258</v>
      </c>
      <c r="J11" s="13" t="s">
        <v>258</v>
      </c>
      <c r="K11" s="13" t="s">
        <v>258</v>
      </c>
    </row>
    <row r="12" spans="1:11" x14ac:dyDescent="0.2">
      <c r="B12" s="3" t="s">
        <v>259</v>
      </c>
      <c r="C12" s="19"/>
      <c r="D12" s="17">
        <f t="shared" ref="D12:K12" si="0">SUM(D14:D70)</f>
        <v>280572</v>
      </c>
      <c r="E12" s="19">
        <f t="shared" si="0"/>
        <v>19044.615629999993</v>
      </c>
      <c r="F12" s="19">
        <f t="shared" si="0"/>
        <v>99268.280265999987</v>
      </c>
      <c r="G12" s="19">
        <f t="shared" si="0"/>
        <v>51525.29329999999</v>
      </c>
      <c r="H12" s="19">
        <f t="shared" si="0"/>
        <v>30973.211999999996</v>
      </c>
      <c r="I12" s="19">
        <f t="shared" si="0"/>
        <v>12737.938550000004</v>
      </c>
      <c r="J12" s="19">
        <f t="shared" si="0"/>
        <v>2564.1510000000007</v>
      </c>
      <c r="K12" s="19">
        <f t="shared" si="0"/>
        <v>1467.6854159999991</v>
      </c>
    </row>
    <row r="13" spans="1:11" x14ac:dyDescent="0.2">
      <c r="B13" s="19"/>
      <c r="D13" s="37"/>
      <c r="E13" s="19"/>
      <c r="F13" s="19"/>
      <c r="G13" s="19"/>
      <c r="H13" s="19"/>
      <c r="I13" s="19"/>
      <c r="J13" s="19"/>
      <c r="K13" s="19"/>
    </row>
    <row r="14" spans="1:11" x14ac:dyDescent="0.2">
      <c r="B14" s="19"/>
      <c r="C14" s="1" t="s">
        <v>260</v>
      </c>
      <c r="D14" s="23">
        <v>94678</v>
      </c>
      <c r="E14" s="15">
        <v>4977.9644799999996</v>
      </c>
      <c r="F14" s="16">
        <f t="shared" ref="F14:F20" si="1">SUM(G14:K14)</f>
        <v>26764.907008999999</v>
      </c>
      <c r="G14" s="38">
        <v>15399.538500000001</v>
      </c>
      <c r="H14" s="38">
        <v>7109.6109999999999</v>
      </c>
      <c r="I14" s="15">
        <v>3445.9832999999999</v>
      </c>
      <c r="J14" s="15">
        <f>389.6013+16.777</f>
        <v>406.37829999999997</v>
      </c>
      <c r="K14" s="15">
        <v>403.39590900000002</v>
      </c>
    </row>
    <row r="15" spans="1:11" x14ac:dyDescent="0.2">
      <c r="B15" s="19"/>
      <c r="C15" s="1" t="s">
        <v>261</v>
      </c>
      <c r="D15" s="23">
        <v>11283</v>
      </c>
      <c r="E15" s="15">
        <v>712.11221999999998</v>
      </c>
      <c r="F15" s="16">
        <f t="shared" si="1"/>
        <v>4814.1909999999998</v>
      </c>
      <c r="G15" s="38">
        <v>2539.989</v>
      </c>
      <c r="H15" s="38">
        <v>1439.7270000000001</v>
      </c>
      <c r="I15" s="15">
        <v>621.76009999999997</v>
      </c>
      <c r="J15" s="15">
        <f>110.6661+2.387</f>
        <v>113.0531</v>
      </c>
      <c r="K15" s="15">
        <v>99.661799999999999</v>
      </c>
    </row>
    <row r="16" spans="1:11" x14ac:dyDescent="0.2">
      <c r="B16" s="19"/>
      <c r="C16" s="1" t="s">
        <v>262</v>
      </c>
      <c r="D16" s="23">
        <v>13937</v>
      </c>
      <c r="E16" s="15">
        <v>771.60829999999999</v>
      </c>
      <c r="F16" s="16">
        <f t="shared" si="1"/>
        <v>3754.4972379999999</v>
      </c>
      <c r="G16" s="38">
        <v>2050.2815999999998</v>
      </c>
      <c r="H16" s="38">
        <v>1010.94</v>
      </c>
      <c r="I16" s="15">
        <v>545.71600000000001</v>
      </c>
      <c r="J16" s="15">
        <f>94.8802+2.7655</f>
        <v>97.645700000000005</v>
      </c>
      <c r="K16" s="15">
        <v>49.913938000000002</v>
      </c>
    </row>
    <row r="17" spans="2:11" x14ac:dyDescent="0.2">
      <c r="B17" s="19"/>
      <c r="C17" s="1" t="s">
        <v>263</v>
      </c>
      <c r="D17" s="23">
        <v>10198</v>
      </c>
      <c r="E17" s="15">
        <v>746.12432999999999</v>
      </c>
      <c r="F17" s="16">
        <f t="shared" si="1"/>
        <v>3308.0596109999997</v>
      </c>
      <c r="G17" s="38">
        <v>1651.0265999999999</v>
      </c>
      <c r="H17" s="38">
        <v>1030.796</v>
      </c>
      <c r="I17" s="15">
        <v>456.82490000000001</v>
      </c>
      <c r="J17" s="15">
        <f>116.1189+3.535</f>
        <v>119.65389999999999</v>
      </c>
      <c r="K17" s="15">
        <v>49.758211000000003</v>
      </c>
    </row>
    <row r="18" spans="2:11" x14ac:dyDescent="0.2">
      <c r="B18" s="19"/>
      <c r="C18" s="1" t="s">
        <v>264</v>
      </c>
      <c r="D18" s="23">
        <v>8233</v>
      </c>
      <c r="E18" s="15">
        <v>617.82516999999996</v>
      </c>
      <c r="F18" s="16">
        <f t="shared" si="1"/>
        <v>3065.6150229999998</v>
      </c>
      <c r="G18" s="38">
        <v>1487.6225999999999</v>
      </c>
      <c r="H18" s="38">
        <v>886.779</v>
      </c>
      <c r="I18" s="15">
        <v>525.8759</v>
      </c>
      <c r="J18" s="15">
        <f>127.9674+2.997</f>
        <v>130.96440000000001</v>
      </c>
      <c r="K18" s="15">
        <v>34.373123</v>
      </c>
    </row>
    <row r="19" spans="2:11" x14ac:dyDescent="0.2">
      <c r="B19" s="19"/>
      <c r="C19" s="1" t="s">
        <v>265</v>
      </c>
      <c r="D19" s="23">
        <v>21041</v>
      </c>
      <c r="E19" s="15">
        <v>1644.1331600000001</v>
      </c>
      <c r="F19" s="16">
        <f t="shared" si="1"/>
        <v>6561.3432029999994</v>
      </c>
      <c r="G19" s="38">
        <v>3328.5252999999998</v>
      </c>
      <c r="H19" s="38">
        <v>2090.346</v>
      </c>
      <c r="I19" s="15">
        <v>866.69434999999999</v>
      </c>
      <c r="J19" s="15">
        <f>173.8941+6.072+0.4095</f>
        <v>180.37560000000002</v>
      </c>
      <c r="K19" s="15">
        <v>95.401953000000006</v>
      </c>
    </row>
    <row r="20" spans="2:11" x14ac:dyDescent="0.2">
      <c r="B20" s="19"/>
      <c r="C20" s="1" t="s">
        <v>266</v>
      </c>
      <c r="D20" s="23">
        <v>9192</v>
      </c>
      <c r="E20" s="15">
        <v>634.98873000000003</v>
      </c>
      <c r="F20" s="16">
        <f t="shared" si="1"/>
        <v>3672.2041960000006</v>
      </c>
      <c r="G20" s="38">
        <v>1761.7569000000001</v>
      </c>
      <c r="H20" s="38">
        <v>1213.107</v>
      </c>
      <c r="I20" s="15">
        <v>556.40020000000004</v>
      </c>
      <c r="J20" s="15">
        <f>92.0234+4.192</f>
        <v>96.215399999999988</v>
      </c>
      <c r="K20" s="15">
        <v>44.724696000000002</v>
      </c>
    </row>
    <row r="21" spans="2:11" x14ac:dyDescent="0.2">
      <c r="B21" s="19"/>
      <c r="D21" s="23"/>
      <c r="E21" s="15"/>
      <c r="G21" s="38"/>
      <c r="H21" s="38"/>
      <c r="I21" s="15"/>
      <c r="J21" s="15"/>
      <c r="K21" s="15"/>
    </row>
    <row r="22" spans="2:11" x14ac:dyDescent="0.2">
      <c r="B22" s="19"/>
      <c r="C22" s="1" t="s">
        <v>267</v>
      </c>
      <c r="D22" s="23">
        <v>4494</v>
      </c>
      <c r="E22" s="15">
        <v>414.14037000000002</v>
      </c>
      <c r="F22" s="16">
        <f t="shared" ref="F22:F30" si="2">SUM(G22:K22)</f>
        <v>1728.0197710000002</v>
      </c>
      <c r="G22" s="38">
        <v>878.97670000000005</v>
      </c>
      <c r="H22" s="38">
        <v>566.33699999999999</v>
      </c>
      <c r="I22" s="15">
        <v>213.06110000000001</v>
      </c>
      <c r="J22" s="15">
        <f>49.9352+1.77</f>
        <v>51.705200000000005</v>
      </c>
      <c r="K22" s="15">
        <v>17.939771</v>
      </c>
    </row>
    <row r="23" spans="2:11" x14ac:dyDescent="0.2">
      <c r="B23" s="19"/>
      <c r="C23" s="1" t="s">
        <v>268</v>
      </c>
      <c r="D23" s="23">
        <v>2126</v>
      </c>
      <c r="E23" s="15">
        <v>159.52155999999999</v>
      </c>
      <c r="F23" s="16">
        <f t="shared" si="2"/>
        <v>1080.343214</v>
      </c>
      <c r="G23" s="38">
        <v>522.69910000000004</v>
      </c>
      <c r="H23" s="38">
        <v>390.89299999999997</v>
      </c>
      <c r="I23" s="15">
        <v>118.76560000000001</v>
      </c>
      <c r="J23" s="15">
        <f>26.8524+0.48</f>
        <v>27.3324</v>
      </c>
      <c r="K23" s="15">
        <v>20.653113999999999</v>
      </c>
    </row>
    <row r="24" spans="2:11" x14ac:dyDescent="0.2">
      <c r="B24" s="19"/>
      <c r="C24" s="1" t="s">
        <v>269</v>
      </c>
      <c r="D24" s="23">
        <v>885</v>
      </c>
      <c r="E24" s="15">
        <v>85.121129999999994</v>
      </c>
      <c r="F24" s="16">
        <f t="shared" si="2"/>
        <v>949.328395</v>
      </c>
      <c r="G24" s="38">
        <v>436.27330000000001</v>
      </c>
      <c r="H24" s="38">
        <v>360.65</v>
      </c>
      <c r="I24" s="15">
        <v>93.3309</v>
      </c>
      <c r="J24" s="15">
        <f>36.7225+0.435</f>
        <v>37.157499999999999</v>
      </c>
      <c r="K24" s="15">
        <v>21.916695000000001</v>
      </c>
    </row>
    <row r="25" spans="2:11" x14ac:dyDescent="0.2">
      <c r="B25" s="19"/>
      <c r="C25" s="1" t="s">
        <v>270</v>
      </c>
      <c r="D25" s="23">
        <v>3753</v>
      </c>
      <c r="E25" s="15">
        <v>255.23775000000001</v>
      </c>
      <c r="F25" s="16">
        <f t="shared" si="2"/>
        <v>1344.9232890000001</v>
      </c>
      <c r="G25" s="38">
        <v>707.27380000000005</v>
      </c>
      <c r="H25" s="38">
        <v>459.17599999999999</v>
      </c>
      <c r="I25" s="15">
        <v>136.70910000000001</v>
      </c>
      <c r="J25" s="15">
        <f>28.2783+0.845</f>
        <v>29.1233</v>
      </c>
      <c r="K25" s="15">
        <v>12.641088999999999</v>
      </c>
    </row>
    <row r="26" spans="2:11" x14ac:dyDescent="0.2">
      <c r="B26" s="19"/>
      <c r="C26" s="1" t="s">
        <v>271</v>
      </c>
      <c r="D26" s="23">
        <v>4581</v>
      </c>
      <c r="E26" s="15">
        <v>338.60647999999998</v>
      </c>
      <c r="F26" s="16">
        <f t="shared" si="2"/>
        <v>1850.4530189999998</v>
      </c>
      <c r="G26" s="38">
        <v>940.5077</v>
      </c>
      <c r="H26" s="38">
        <v>642.14200000000005</v>
      </c>
      <c r="I26" s="15">
        <v>180.56190000000001</v>
      </c>
      <c r="J26" s="15">
        <f>57.7007+1.4235</f>
        <v>59.124199999999995</v>
      </c>
      <c r="K26" s="15">
        <v>28.117218999999999</v>
      </c>
    </row>
    <row r="27" spans="2:11" x14ac:dyDescent="0.2">
      <c r="B27" s="19"/>
      <c r="C27" s="1" t="s">
        <v>272</v>
      </c>
      <c r="D27" s="23">
        <v>2301</v>
      </c>
      <c r="E27" s="15">
        <v>164.36368999999999</v>
      </c>
      <c r="F27" s="16">
        <f t="shared" si="2"/>
        <v>898.19164499999988</v>
      </c>
      <c r="G27" s="38">
        <v>467.32299999999998</v>
      </c>
      <c r="H27" s="38">
        <v>300.85399999999998</v>
      </c>
      <c r="I27" s="15">
        <v>98.275599999999997</v>
      </c>
      <c r="J27" s="15">
        <f>22.9762+0.385</f>
        <v>23.3612</v>
      </c>
      <c r="K27" s="15">
        <v>8.3778450000000007</v>
      </c>
    </row>
    <row r="28" spans="2:11" x14ac:dyDescent="0.2">
      <c r="B28" s="19"/>
      <c r="C28" s="1" t="s">
        <v>273</v>
      </c>
      <c r="D28" s="23">
        <v>2212</v>
      </c>
      <c r="E28" s="15">
        <v>184.64778000000001</v>
      </c>
      <c r="F28" s="16">
        <f t="shared" si="2"/>
        <v>1006.770172</v>
      </c>
      <c r="G28" s="38">
        <v>472.11649999999997</v>
      </c>
      <c r="H28" s="38">
        <v>322.36200000000002</v>
      </c>
      <c r="I28" s="15">
        <v>167.2989</v>
      </c>
      <c r="J28" s="15">
        <f>30.2421+0.505</f>
        <v>30.7471</v>
      </c>
      <c r="K28" s="15">
        <v>14.245672000000001</v>
      </c>
    </row>
    <row r="29" spans="2:11" x14ac:dyDescent="0.2">
      <c r="B29" s="19"/>
      <c r="C29" s="1" t="s">
        <v>274</v>
      </c>
      <c r="D29" s="23">
        <v>5289</v>
      </c>
      <c r="E29" s="15">
        <v>269.85327999999998</v>
      </c>
      <c r="F29" s="16">
        <f t="shared" si="2"/>
        <v>1459.977991</v>
      </c>
      <c r="G29" s="38">
        <v>768.62350000000004</v>
      </c>
      <c r="H29" s="38">
        <v>468.09399999999999</v>
      </c>
      <c r="I29" s="15">
        <v>161.16309999999999</v>
      </c>
      <c r="J29" s="15">
        <f>45.1223+0.92</f>
        <v>46.042300000000004</v>
      </c>
      <c r="K29" s="15">
        <v>16.055091000000001</v>
      </c>
    </row>
    <row r="30" spans="2:11" x14ac:dyDescent="0.2">
      <c r="B30" s="19"/>
      <c r="C30" s="1" t="s">
        <v>275</v>
      </c>
      <c r="D30" s="23">
        <v>11936</v>
      </c>
      <c r="E30" s="15">
        <v>539.89739999999995</v>
      </c>
      <c r="F30" s="16">
        <f t="shared" si="2"/>
        <v>2029.8973520000002</v>
      </c>
      <c r="G30" s="38">
        <v>1149.3534</v>
      </c>
      <c r="H30" s="38">
        <v>531.10699999999997</v>
      </c>
      <c r="I30" s="15">
        <v>284.20089999999999</v>
      </c>
      <c r="J30" s="15">
        <f>36.9782+1.9435</f>
        <v>38.921700000000001</v>
      </c>
      <c r="K30" s="15">
        <v>26.314352</v>
      </c>
    </row>
    <row r="31" spans="2:11" x14ac:dyDescent="0.2">
      <c r="B31" s="19"/>
      <c r="D31" s="6"/>
      <c r="G31" s="39"/>
      <c r="H31" s="39"/>
      <c r="K31" s="15"/>
    </row>
    <row r="32" spans="2:11" x14ac:dyDescent="0.2">
      <c r="B32" s="19"/>
      <c r="C32" s="1" t="s">
        <v>276</v>
      </c>
      <c r="D32" s="23">
        <v>5801</v>
      </c>
      <c r="E32" s="15">
        <v>548.99419999999998</v>
      </c>
      <c r="F32" s="16">
        <f t="shared" ref="F32:F41" si="3">SUM(G32:K32)</f>
        <v>2511.9728129999999</v>
      </c>
      <c r="G32" s="38">
        <v>1333.7850000000001</v>
      </c>
      <c r="H32" s="38">
        <v>800.09799999999996</v>
      </c>
      <c r="I32" s="15">
        <v>270.46210000000002</v>
      </c>
      <c r="J32" s="15">
        <f>69.8794+1.135</f>
        <v>71.014400000000009</v>
      </c>
      <c r="K32" s="15">
        <v>36.613312999999998</v>
      </c>
    </row>
    <row r="33" spans="2:11" x14ac:dyDescent="0.2">
      <c r="B33" s="19"/>
      <c r="C33" s="1" t="s">
        <v>277</v>
      </c>
      <c r="D33" s="23">
        <v>4066</v>
      </c>
      <c r="E33" s="15">
        <v>306.04482999999999</v>
      </c>
      <c r="F33" s="16">
        <f t="shared" si="3"/>
        <v>1409.5127319999999</v>
      </c>
      <c r="G33" s="38">
        <v>774.64700000000005</v>
      </c>
      <c r="H33" s="38">
        <v>442.58300000000003</v>
      </c>
      <c r="I33" s="15">
        <v>154.78299999999999</v>
      </c>
      <c r="J33" s="15">
        <f>23.3689+1.4135</f>
        <v>24.782399999999999</v>
      </c>
      <c r="K33" s="15">
        <v>12.717332000000001</v>
      </c>
    </row>
    <row r="34" spans="2:11" x14ac:dyDescent="0.2">
      <c r="B34" s="19"/>
      <c r="C34" s="1" t="s">
        <v>278</v>
      </c>
      <c r="D34" s="23">
        <v>1621</v>
      </c>
      <c r="E34" s="15">
        <v>135.71383</v>
      </c>
      <c r="F34" s="16">
        <f t="shared" si="3"/>
        <v>780.52243099999998</v>
      </c>
      <c r="G34" s="38">
        <v>431.66539999999998</v>
      </c>
      <c r="H34" s="38">
        <v>256.77199999999999</v>
      </c>
      <c r="I34" s="15">
        <v>67.9953</v>
      </c>
      <c r="J34" s="15">
        <f>10.408+0.24+0.0546</f>
        <v>10.7026</v>
      </c>
      <c r="K34" s="15">
        <v>13.387131</v>
      </c>
    </row>
    <row r="35" spans="2:11" x14ac:dyDescent="0.2">
      <c r="B35" s="19"/>
      <c r="C35" s="1" t="s">
        <v>279</v>
      </c>
      <c r="D35" s="23">
        <v>1400</v>
      </c>
      <c r="E35" s="15">
        <v>146.11465000000001</v>
      </c>
      <c r="F35" s="16">
        <f t="shared" si="3"/>
        <v>715.22926199999995</v>
      </c>
      <c r="G35" s="38">
        <v>368.36110000000002</v>
      </c>
      <c r="H35" s="38">
        <v>255.21100000000001</v>
      </c>
      <c r="I35" s="15">
        <v>62.246600000000001</v>
      </c>
      <c r="J35" s="15">
        <f>13.776+0.36</f>
        <v>14.135999999999999</v>
      </c>
      <c r="K35" s="15">
        <v>15.274562</v>
      </c>
    </row>
    <row r="36" spans="2:11" x14ac:dyDescent="0.2">
      <c r="B36" s="19"/>
      <c r="C36" s="1" t="s">
        <v>280</v>
      </c>
      <c r="D36" s="23">
        <v>153</v>
      </c>
      <c r="E36" s="15">
        <v>14.48033</v>
      </c>
      <c r="F36" s="16">
        <f t="shared" si="3"/>
        <v>125.39326</v>
      </c>
      <c r="G36" s="38">
        <v>60.667000000000002</v>
      </c>
      <c r="H36" s="38">
        <v>50.85</v>
      </c>
      <c r="I36" s="15">
        <v>7.4623999999999997</v>
      </c>
      <c r="J36" s="15">
        <v>3.7311999999999999</v>
      </c>
      <c r="K36" s="15">
        <v>2.6826599999999998</v>
      </c>
    </row>
    <row r="37" spans="2:11" x14ac:dyDescent="0.2">
      <c r="B37" s="19"/>
      <c r="C37" s="1" t="s">
        <v>281</v>
      </c>
      <c r="D37" s="23">
        <v>4709</v>
      </c>
      <c r="E37" s="15">
        <v>380.13751999999999</v>
      </c>
      <c r="F37" s="16">
        <f t="shared" si="3"/>
        <v>1550.0559189999999</v>
      </c>
      <c r="G37" s="38">
        <v>736.28499999999997</v>
      </c>
      <c r="H37" s="38">
        <v>523.77300000000002</v>
      </c>
      <c r="I37" s="15">
        <v>211.50919999999999</v>
      </c>
      <c r="J37" s="15">
        <f>50.6608+0.36</f>
        <v>51.020800000000001</v>
      </c>
      <c r="K37" s="15">
        <v>27.467918999999998</v>
      </c>
    </row>
    <row r="38" spans="2:11" x14ac:dyDescent="0.2">
      <c r="B38" s="19"/>
      <c r="C38" s="1" t="s">
        <v>282</v>
      </c>
      <c r="D38" s="23">
        <v>2703</v>
      </c>
      <c r="E38" s="15">
        <v>238.01578000000001</v>
      </c>
      <c r="F38" s="16">
        <f t="shared" si="3"/>
        <v>865.64821799999993</v>
      </c>
      <c r="G38" s="38">
        <v>399.88720000000001</v>
      </c>
      <c r="H38" s="38">
        <v>301.06299999999999</v>
      </c>
      <c r="I38" s="15">
        <v>113.9132</v>
      </c>
      <c r="J38" s="15">
        <f>40.6799+0.9085</f>
        <v>41.5884</v>
      </c>
      <c r="K38" s="15">
        <v>9.1964179999999995</v>
      </c>
    </row>
    <row r="39" spans="2:11" x14ac:dyDescent="0.2">
      <c r="B39" s="19"/>
      <c r="C39" s="1" t="s">
        <v>283</v>
      </c>
      <c r="D39" s="23">
        <v>4399</v>
      </c>
      <c r="E39" s="15">
        <v>419.76089999999999</v>
      </c>
      <c r="F39" s="16">
        <f t="shared" si="3"/>
        <v>1406.7042010000002</v>
      </c>
      <c r="G39" s="38">
        <v>721.28290000000004</v>
      </c>
      <c r="H39" s="38">
        <v>473.07900000000001</v>
      </c>
      <c r="I39" s="15">
        <v>156.95179999999999</v>
      </c>
      <c r="J39" s="15">
        <f>39.8945+1.1035</f>
        <v>40.997999999999998</v>
      </c>
      <c r="K39" s="15">
        <v>14.392500999999999</v>
      </c>
    </row>
    <row r="40" spans="2:11" x14ac:dyDescent="0.2">
      <c r="B40" s="19"/>
      <c r="C40" s="1" t="s">
        <v>284</v>
      </c>
      <c r="D40" s="23">
        <v>2848</v>
      </c>
      <c r="E40" s="15">
        <v>296.88384000000002</v>
      </c>
      <c r="F40" s="16">
        <f t="shared" si="3"/>
        <v>1511.2454280000002</v>
      </c>
      <c r="G40" s="38">
        <v>733.61099999999999</v>
      </c>
      <c r="H40" s="38">
        <v>543.40700000000004</v>
      </c>
      <c r="I40" s="15">
        <v>173.66739999999999</v>
      </c>
      <c r="J40" s="15">
        <f>43.4382+0.825</f>
        <v>44.263200000000005</v>
      </c>
      <c r="K40" s="15">
        <v>16.296828000000001</v>
      </c>
    </row>
    <row r="41" spans="2:11" x14ac:dyDescent="0.2">
      <c r="B41" s="19"/>
      <c r="C41" s="1" t="s">
        <v>285</v>
      </c>
      <c r="D41" s="23">
        <v>1211</v>
      </c>
      <c r="E41" s="15">
        <v>118.11235000000001</v>
      </c>
      <c r="F41" s="16">
        <f t="shared" si="3"/>
        <v>1128.7647569999999</v>
      </c>
      <c r="G41" s="38">
        <v>548.19619999999998</v>
      </c>
      <c r="H41" s="38">
        <v>412.10300000000001</v>
      </c>
      <c r="I41" s="15">
        <v>88.6</v>
      </c>
      <c r="J41" s="15">
        <f>61.0735+2.372</f>
        <v>63.445500000000003</v>
      </c>
      <c r="K41" s="15">
        <v>16.420057</v>
      </c>
    </row>
    <row r="42" spans="2:11" x14ac:dyDescent="0.2">
      <c r="B42" s="19"/>
      <c r="D42" s="6"/>
      <c r="G42" s="39"/>
      <c r="H42" s="39"/>
      <c r="K42" s="15"/>
    </row>
    <row r="43" spans="2:11" x14ac:dyDescent="0.2">
      <c r="B43" s="19"/>
      <c r="C43" s="1" t="s">
        <v>286</v>
      </c>
      <c r="D43" s="23">
        <v>2063</v>
      </c>
      <c r="E43" s="15">
        <v>155.39286000000001</v>
      </c>
      <c r="F43" s="16">
        <f t="shared" ref="F43:F52" si="4">SUM(G43:K43)</f>
        <v>940.7419000000001</v>
      </c>
      <c r="G43" s="38">
        <v>472.71129999999999</v>
      </c>
      <c r="H43" s="38">
        <v>301.82299999999998</v>
      </c>
      <c r="I43" s="15">
        <v>116.8001</v>
      </c>
      <c r="J43" s="15">
        <f>32.0392+0.4435</f>
        <v>32.482700000000001</v>
      </c>
      <c r="K43" s="15">
        <v>16.924800000000001</v>
      </c>
    </row>
    <row r="44" spans="2:11" x14ac:dyDescent="0.2">
      <c r="B44" s="19"/>
      <c r="C44" s="1" t="s">
        <v>287</v>
      </c>
      <c r="D44" s="23">
        <v>1739</v>
      </c>
      <c r="E44" s="15">
        <v>144.1011</v>
      </c>
      <c r="F44" s="16">
        <f t="shared" si="4"/>
        <v>946.31126999999992</v>
      </c>
      <c r="G44" s="38">
        <v>458.95839999999998</v>
      </c>
      <c r="H44" s="38">
        <v>362.38</v>
      </c>
      <c r="I44" s="15">
        <v>82.694199999999995</v>
      </c>
      <c r="J44" s="15">
        <f>27.2841+0.9</f>
        <v>28.184099999999997</v>
      </c>
      <c r="K44" s="15">
        <v>14.094569999999999</v>
      </c>
    </row>
    <row r="45" spans="2:11" x14ac:dyDescent="0.2">
      <c r="B45" s="19"/>
      <c r="C45" s="1" t="s">
        <v>288</v>
      </c>
      <c r="D45" s="23">
        <v>2247</v>
      </c>
      <c r="E45" s="15">
        <v>178.01043000000001</v>
      </c>
      <c r="F45" s="16">
        <f t="shared" si="4"/>
        <v>1117.227474</v>
      </c>
      <c r="G45" s="38">
        <v>457.80079999999998</v>
      </c>
      <c r="H45" s="38">
        <v>298.64299999999997</v>
      </c>
      <c r="I45" s="15">
        <v>307.79289999999997</v>
      </c>
      <c r="J45" s="15">
        <f>41.6321+0.875</f>
        <v>42.507100000000001</v>
      </c>
      <c r="K45" s="15">
        <v>10.483674000000001</v>
      </c>
    </row>
    <row r="46" spans="2:11" x14ac:dyDescent="0.2">
      <c r="B46" s="19"/>
      <c r="C46" s="1" t="s">
        <v>289</v>
      </c>
      <c r="D46" s="23">
        <v>1782</v>
      </c>
      <c r="E46" s="15">
        <v>170.18049999999999</v>
      </c>
      <c r="F46" s="16">
        <f t="shared" si="4"/>
        <v>840.10901200000001</v>
      </c>
      <c r="G46" s="38">
        <v>394.53550000000001</v>
      </c>
      <c r="H46" s="38">
        <v>301.16399999999999</v>
      </c>
      <c r="I46" s="15">
        <v>91.002099999999999</v>
      </c>
      <c r="J46" s="15">
        <f>44.7453+0.17</f>
        <v>44.915300000000002</v>
      </c>
      <c r="K46" s="15">
        <v>8.4921120000000005</v>
      </c>
    </row>
    <row r="47" spans="2:11" x14ac:dyDescent="0.2">
      <c r="B47" s="19"/>
      <c r="C47" s="1" t="s">
        <v>290</v>
      </c>
      <c r="D47" s="23">
        <v>507</v>
      </c>
      <c r="E47" s="15">
        <v>46.748379999999997</v>
      </c>
      <c r="F47" s="16">
        <f t="shared" si="4"/>
        <v>440.386841</v>
      </c>
      <c r="G47" s="38">
        <v>207.15479999999999</v>
      </c>
      <c r="H47" s="38">
        <v>164.38800000000001</v>
      </c>
      <c r="I47" s="15">
        <v>43.960599999999999</v>
      </c>
      <c r="J47" s="15">
        <f>15.226+0.12</f>
        <v>15.346</v>
      </c>
      <c r="K47" s="15">
        <v>9.5374409999999994</v>
      </c>
    </row>
    <row r="48" spans="2:11" x14ac:dyDescent="0.2">
      <c r="B48" s="19"/>
      <c r="C48" s="1" t="s">
        <v>291</v>
      </c>
      <c r="D48" s="23">
        <v>439</v>
      </c>
      <c r="E48" s="15">
        <v>41.81991</v>
      </c>
      <c r="F48" s="16">
        <f t="shared" si="4"/>
        <v>487.55551700000007</v>
      </c>
      <c r="G48" s="38">
        <v>252.1242</v>
      </c>
      <c r="H48" s="38">
        <v>172.834</v>
      </c>
      <c r="I48" s="15">
        <v>44.408900000000003</v>
      </c>
      <c r="J48" s="15">
        <v>11.6159</v>
      </c>
      <c r="K48" s="15">
        <v>6.5725170000000004</v>
      </c>
    </row>
    <row r="49" spans="2:11" x14ac:dyDescent="0.2">
      <c r="B49" s="19"/>
      <c r="C49" s="1" t="s">
        <v>292</v>
      </c>
      <c r="D49" s="23">
        <v>989</v>
      </c>
      <c r="E49" s="15">
        <v>89.986789999999999</v>
      </c>
      <c r="F49" s="16">
        <f t="shared" si="4"/>
        <v>770.12446299999999</v>
      </c>
      <c r="G49" s="38">
        <v>389.0949</v>
      </c>
      <c r="H49" s="38">
        <v>289.56900000000002</v>
      </c>
      <c r="I49" s="15">
        <v>59.142499999999998</v>
      </c>
      <c r="J49" s="15">
        <f>20.8457+0.2985</f>
        <v>21.144200000000001</v>
      </c>
      <c r="K49" s="15">
        <v>11.173863000000001</v>
      </c>
    </row>
    <row r="50" spans="2:11" x14ac:dyDescent="0.2">
      <c r="B50" s="19"/>
      <c r="C50" s="1" t="s">
        <v>293</v>
      </c>
      <c r="D50" s="23">
        <v>2207</v>
      </c>
      <c r="E50" s="15">
        <v>271.22169000000002</v>
      </c>
      <c r="F50" s="16">
        <f t="shared" si="4"/>
        <v>873.52047600000003</v>
      </c>
      <c r="G50" s="38">
        <v>433.9615</v>
      </c>
      <c r="H50" s="38">
        <v>299.74900000000002</v>
      </c>
      <c r="I50" s="15">
        <v>101.443</v>
      </c>
      <c r="J50" s="15">
        <f>22.6427+0.49</f>
        <v>23.1327</v>
      </c>
      <c r="K50" s="15">
        <v>15.234275999999999</v>
      </c>
    </row>
    <row r="51" spans="2:11" x14ac:dyDescent="0.2">
      <c r="B51" s="19"/>
      <c r="C51" s="1" t="s">
        <v>294</v>
      </c>
      <c r="D51" s="23">
        <v>2517</v>
      </c>
      <c r="E51" s="15">
        <v>258.62714999999997</v>
      </c>
      <c r="F51" s="16">
        <f t="shared" si="4"/>
        <v>911.18480999999997</v>
      </c>
      <c r="G51" s="38">
        <v>464.8365</v>
      </c>
      <c r="H51" s="38">
        <v>305.80799999999999</v>
      </c>
      <c r="I51" s="15">
        <v>108.419</v>
      </c>
      <c r="J51" s="15">
        <f>20.905+0.78</f>
        <v>21.685000000000002</v>
      </c>
      <c r="K51" s="15">
        <v>10.436310000000001</v>
      </c>
    </row>
    <row r="52" spans="2:11" x14ac:dyDescent="0.2">
      <c r="B52" s="19"/>
      <c r="C52" s="1" t="s">
        <v>295</v>
      </c>
      <c r="D52" s="23">
        <v>2877</v>
      </c>
      <c r="E52" s="15">
        <v>297.31567999999999</v>
      </c>
      <c r="F52" s="16">
        <f t="shared" si="4"/>
        <v>1297.8536160000001</v>
      </c>
      <c r="G52" s="38">
        <v>626.53629999999998</v>
      </c>
      <c r="H52" s="38">
        <v>469.81599999999997</v>
      </c>
      <c r="I52" s="15">
        <v>138.73249999999999</v>
      </c>
      <c r="J52" s="15">
        <f>53.6705+1.177</f>
        <v>54.847499999999997</v>
      </c>
      <c r="K52" s="15">
        <v>7.921316</v>
      </c>
    </row>
    <row r="53" spans="2:11" x14ac:dyDescent="0.2">
      <c r="B53" s="19"/>
      <c r="D53" s="6"/>
      <c r="G53" s="39"/>
      <c r="H53" s="39"/>
      <c r="K53" s="15"/>
    </row>
    <row r="54" spans="2:11" x14ac:dyDescent="0.2">
      <c r="B54" s="19"/>
      <c r="C54" s="1" t="s">
        <v>296</v>
      </c>
      <c r="D54" s="23">
        <v>4951</v>
      </c>
      <c r="E54" s="15">
        <v>395.07508999999999</v>
      </c>
      <c r="F54" s="16">
        <f t="shared" ref="F54:F60" si="5">SUM(G54:K54)</f>
        <v>1842.3215569999998</v>
      </c>
      <c r="G54" s="38">
        <v>959.38829999999996</v>
      </c>
      <c r="H54" s="38">
        <v>579.03399999999999</v>
      </c>
      <c r="I54" s="15">
        <v>219.68049999999999</v>
      </c>
      <c r="J54" s="15">
        <f>43.4292+1.185</f>
        <v>44.614200000000004</v>
      </c>
      <c r="K54" s="15">
        <v>39.604557</v>
      </c>
    </row>
    <row r="55" spans="2:11" x14ac:dyDescent="0.2">
      <c r="B55" s="19"/>
      <c r="C55" s="1" t="s">
        <v>297</v>
      </c>
      <c r="D55" s="23">
        <v>891</v>
      </c>
      <c r="E55" s="15">
        <v>70.739009999999993</v>
      </c>
      <c r="F55" s="16">
        <f t="shared" si="5"/>
        <v>754.73031300000002</v>
      </c>
      <c r="G55" s="38">
        <v>324.80009999999999</v>
      </c>
      <c r="H55" s="38">
        <v>295.10700000000003</v>
      </c>
      <c r="I55" s="15">
        <v>98.173400000000001</v>
      </c>
      <c r="J55" s="15">
        <f>27.6274+0.635</f>
        <v>28.262400000000003</v>
      </c>
      <c r="K55" s="15">
        <v>8.3874130000000005</v>
      </c>
    </row>
    <row r="56" spans="2:11" x14ac:dyDescent="0.2">
      <c r="B56" s="19"/>
      <c r="C56" s="1" t="s">
        <v>298</v>
      </c>
      <c r="D56" s="23">
        <v>750</v>
      </c>
      <c r="E56" s="15">
        <v>56.55283</v>
      </c>
      <c r="F56" s="16">
        <f t="shared" si="5"/>
        <v>538.81584500000008</v>
      </c>
      <c r="G56" s="38">
        <v>225.41480000000001</v>
      </c>
      <c r="H56" s="38">
        <v>225.30600000000001</v>
      </c>
      <c r="I56" s="15">
        <v>63.669699999999999</v>
      </c>
      <c r="J56" s="15">
        <f>9.4261+0.51</f>
        <v>9.9360999999999997</v>
      </c>
      <c r="K56" s="15">
        <v>14.489245</v>
      </c>
    </row>
    <row r="57" spans="2:11" x14ac:dyDescent="0.2">
      <c r="B57" s="19"/>
      <c r="C57" s="1" t="s">
        <v>299</v>
      </c>
      <c r="D57" s="23">
        <v>4093</v>
      </c>
      <c r="E57" s="15">
        <v>286.15422000000001</v>
      </c>
      <c r="F57" s="16">
        <f t="shared" si="5"/>
        <v>1319.9222050000001</v>
      </c>
      <c r="G57" s="38">
        <v>582.55650000000003</v>
      </c>
      <c r="H57" s="38">
        <v>376.78199999999998</v>
      </c>
      <c r="I57" s="15">
        <v>301.64690000000002</v>
      </c>
      <c r="J57" s="15">
        <f>38.353+0.6</f>
        <v>38.953000000000003</v>
      </c>
      <c r="K57" s="15">
        <v>19.983805</v>
      </c>
    </row>
    <row r="58" spans="2:11" x14ac:dyDescent="0.2">
      <c r="B58" s="19"/>
      <c r="C58" s="1" t="s">
        <v>300</v>
      </c>
      <c r="D58" s="23">
        <v>1302</v>
      </c>
      <c r="E58" s="15">
        <v>99.191940000000002</v>
      </c>
      <c r="F58" s="16">
        <f t="shared" si="5"/>
        <v>811.207899</v>
      </c>
      <c r="G58" s="38">
        <v>373.69580000000002</v>
      </c>
      <c r="H58" s="38">
        <v>270.09699999999998</v>
      </c>
      <c r="I58" s="15">
        <v>129.06780000000001</v>
      </c>
      <c r="J58" s="15">
        <f>28.0498+0.775</f>
        <v>28.8248</v>
      </c>
      <c r="K58" s="15">
        <v>9.5224989999999998</v>
      </c>
    </row>
    <row r="59" spans="2:11" x14ac:dyDescent="0.2">
      <c r="B59" s="19"/>
      <c r="C59" s="1" t="s">
        <v>301</v>
      </c>
      <c r="D59" s="23">
        <v>1478</v>
      </c>
      <c r="E59" s="15">
        <v>140.67330999999999</v>
      </c>
      <c r="F59" s="16">
        <f t="shared" si="5"/>
        <v>988.94918800000016</v>
      </c>
      <c r="G59" s="38">
        <v>418.17439999999999</v>
      </c>
      <c r="H59" s="38">
        <v>384.81900000000002</v>
      </c>
      <c r="I59" s="15">
        <v>117.5014</v>
      </c>
      <c r="J59" s="15">
        <f>41.6913+0.9285</f>
        <v>42.619799999999998</v>
      </c>
      <c r="K59" s="15">
        <v>25.834588</v>
      </c>
    </row>
    <row r="60" spans="2:11" x14ac:dyDescent="0.2">
      <c r="B60" s="19"/>
      <c r="C60" s="1" t="s">
        <v>302</v>
      </c>
      <c r="D60" s="23">
        <v>4384</v>
      </c>
      <c r="E60" s="15">
        <v>368.1395</v>
      </c>
      <c r="F60" s="16">
        <f t="shared" si="5"/>
        <v>2055.6888119999999</v>
      </c>
      <c r="G60" s="38">
        <v>956.00250000000005</v>
      </c>
      <c r="H60" s="38">
        <v>775.78099999999995</v>
      </c>
      <c r="I60" s="15">
        <v>231.38040000000001</v>
      </c>
      <c r="J60" s="15">
        <f>56.9685+1.7635</f>
        <v>58.731999999999999</v>
      </c>
      <c r="K60" s="15">
        <v>33.792912000000001</v>
      </c>
    </row>
    <row r="61" spans="2:11" x14ac:dyDescent="0.2">
      <c r="D61" s="6"/>
      <c r="K61" s="15"/>
    </row>
    <row r="62" spans="2:11" x14ac:dyDescent="0.2">
      <c r="B62" s="19"/>
      <c r="C62" s="1" t="s">
        <v>303</v>
      </c>
      <c r="D62" s="23">
        <v>5268</v>
      </c>
      <c r="E62" s="15">
        <v>438.50177000000002</v>
      </c>
      <c r="F62" s="16">
        <f t="shared" ref="F62:F68" si="6">SUM(G62:K62)</f>
        <v>2373.2268340000005</v>
      </c>
      <c r="G62" s="38">
        <v>1169.3806</v>
      </c>
      <c r="H62" s="38">
        <v>865.00300000000004</v>
      </c>
      <c r="I62" s="15">
        <v>242.39959999999999</v>
      </c>
      <c r="J62" s="15">
        <f>67.0834+2.804</f>
        <v>69.8874</v>
      </c>
      <c r="K62" s="15">
        <v>26.556234</v>
      </c>
    </row>
    <row r="63" spans="2:11" x14ac:dyDescent="0.2">
      <c r="B63" s="19"/>
      <c r="C63" s="1" t="s">
        <v>304</v>
      </c>
      <c r="D63" s="23">
        <v>1013</v>
      </c>
      <c r="E63" s="15">
        <v>90.956419999999994</v>
      </c>
      <c r="F63" s="16">
        <f t="shared" si="6"/>
        <v>525.46860000000004</v>
      </c>
      <c r="G63" s="38">
        <v>251.1566</v>
      </c>
      <c r="H63" s="38">
        <v>197.434</v>
      </c>
      <c r="I63" s="15">
        <v>50.250399999999999</v>
      </c>
      <c r="J63" s="15">
        <f>13.3537+0.3735</f>
        <v>13.7272</v>
      </c>
      <c r="K63" s="15">
        <v>12.900399999999999</v>
      </c>
    </row>
    <row r="64" spans="2:11" x14ac:dyDescent="0.2">
      <c r="B64" s="19"/>
      <c r="C64" s="1" t="s">
        <v>305</v>
      </c>
      <c r="D64" s="23">
        <v>1553</v>
      </c>
      <c r="E64" s="15">
        <v>117.99487000000001</v>
      </c>
      <c r="F64" s="16">
        <f t="shared" si="6"/>
        <v>949.11244099999999</v>
      </c>
      <c r="G64" s="38">
        <v>471.6123</v>
      </c>
      <c r="H64" s="38">
        <v>288.22800000000001</v>
      </c>
      <c r="I64" s="15">
        <v>151.4819</v>
      </c>
      <c r="J64" s="15">
        <f>26.8763+0.68</f>
        <v>27.5563</v>
      </c>
      <c r="K64" s="15">
        <v>10.233941</v>
      </c>
    </row>
    <row r="65" spans="1:11" x14ac:dyDescent="0.2">
      <c r="B65" s="19"/>
      <c r="C65" s="1" t="s">
        <v>306</v>
      </c>
      <c r="D65" s="23">
        <v>869</v>
      </c>
      <c r="E65" s="15">
        <v>78.004710000000003</v>
      </c>
      <c r="F65" s="16">
        <f t="shared" si="6"/>
        <v>804.73435300000006</v>
      </c>
      <c r="G65" s="38">
        <v>366.52760000000001</v>
      </c>
      <c r="H65" s="38">
        <v>335.16899999999998</v>
      </c>
      <c r="I65" s="15">
        <v>72.0715</v>
      </c>
      <c r="J65" s="15">
        <f>11.979+0.49</f>
        <v>12.468999999999999</v>
      </c>
      <c r="K65" s="15">
        <v>18.497253000000001</v>
      </c>
    </row>
    <row r="66" spans="1:11" x14ac:dyDescent="0.2">
      <c r="B66" s="19"/>
      <c r="C66" s="1" t="s">
        <v>307</v>
      </c>
      <c r="D66" s="23">
        <v>473</v>
      </c>
      <c r="E66" s="15">
        <v>30.741099999999999</v>
      </c>
      <c r="F66" s="16">
        <f t="shared" si="6"/>
        <v>451.87831599999993</v>
      </c>
      <c r="G66" s="38">
        <v>178.15199999999999</v>
      </c>
      <c r="H66" s="38">
        <v>165.494</v>
      </c>
      <c r="I66" s="15">
        <v>87.819100000000006</v>
      </c>
      <c r="J66" s="15">
        <f>13.3537+0.315</f>
        <v>13.668699999999999</v>
      </c>
      <c r="K66" s="15">
        <v>6.744516</v>
      </c>
    </row>
    <row r="67" spans="1:11" x14ac:dyDescent="0.2">
      <c r="B67" s="19"/>
      <c r="C67" s="1" t="s">
        <v>308</v>
      </c>
      <c r="D67" s="23">
        <v>1027</v>
      </c>
      <c r="E67" s="15">
        <v>91.129140000000007</v>
      </c>
      <c r="F67" s="16">
        <f t="shared" si="6"/>
        <v>808.26087900000005</v>
      </c>
      <c r="G67" s="38">
        <v>360.58690000000001</v>
      </c>
      <c r="H67" s="38">
        <v>316.959</v>
      </c>
      <c r="I67" s="15">
        <v>87.9756</v>
      </c>
      <c r="J67" s="15">
        <f>21.0125+1.0085</f>
        <v>22.021000000000001</v>
      </c>
      <c r="K67" s="15">
        <v>20.718378999999999</v>
      </c>
    </row>
    <row r="68" spans="1:11" x14ac:dyDescent="0.2">
      <c r="B68" s="19"/>
      <c r="C68" s="1" t="s">
        <v>309</v>
      </c>
      <c r="D68" s="23">
        <v>103</v>
      </c>
      <c r="E68" s="15">
        <v>6.9531700000000001</v>
      </c>
      <c r="F68" s="16">
        <f t="shared" si="6"/>
        <v>122.06779600000002</v>
      </c>
      <c r="G68" s="38">
        <v>57.167700000000004</v>
      </c>
      <c r="H68" s="38">
        <v>49.543999999999997</v>
      </c>
      <c r="I68" s="15">
        <v>10.2117</v>
      </c>
      <c r="J68" s="15">
        <v>3.5348000000000002</v>
      </c>
      <c r="K68" s="15">
        <v>1.609596</v>
      </c>
    </row>
    <row r="69" spans="1:11" x14ac:dyDescent="0.2">
      <c r="B69" s="19"/>
      <c r="D69" s="6"/>
      <c r="H69" s="39"/>
    </row>
    <row r="70" spans="1:11" x14ac:dyDescent="0.2">
      <c r="B70" s="19"/>
      <c r="C70" s="1" t="s">
        <v>310</v>
      </c>
      <c r="D70" s="27" t="s">
        <v>39</v>
      </c>
      <c r="E70" s="40" t="s">
        <v>39</v>
      </c>
      <c r="F70" s="16">
        <f>SUM(G70:K70)</f>
        <v>3.1087000000000002</v>
      </c>
      <c r="G70" s="15">
        <f>0.4556+1.7634+0.4687</f>
        <v>2.6877000000000004</v>
      </c>
      <c r="H70" s="38">
        <v>0.42099999999999999</v>
      </c>
      <c r="I70" s="40" t="s">
        <v>39</v>
      </c>
      <c r="J70" s="40" t="s">
        <v>39</v>
      </c>
      <c r="K70" s="40" t="s">
        <v>39</v>
      </c>
    </row>
    <row r="71" spans="1:11" ht="18" thickBot="1" x14ac:dyDescent="0.25">
      <c r="B71" s="21"/>
      <c r="C71" s="21"/>
      <c r="D71" s="20"/>
      <c r="E71" s="21"/>
      <c r="F71" s="29"/>
      <c r="G71" s="41"/>
      <c r="H71" s="42"/>
      <c r="I71" s="29"/>
      <c r="J71" s="21"/>
      <c r="K71" s="21"/>
    </row>
    <row r="72" spans="1:11" x14ac:dyDescent="0.2">
      <c r="B72" s="1" t="s">
        <v>311</v>
      </c>
      <c r="E72" s="19"/>
      <c r="H72" s="39"/>
      <c r="I72" s="19"/>
      <c r="J72" s="19"/>
      <c r="K72" s="19"/>
    </row>
    <row r="73" spans="1:11" x14ac:dyDescent="0.2">
      <c r="A73" s="1"/>
      <c r="E73" s="19"/>
      <c r="F73" s="19"/>
      <c r="G73" s="19"/>
      <c r="H73" s="19"/>
      <c r="I73" s="19"/>
      <c r="J73" s="19"/>
      <c r="K73" s="19"/>
    </row>
  </sheetData>
  <phoneticPr fontId="2"/>
  <pageMargins left="0.23000000000000004" right="0.23000000000000004" top="0.53" bottom="0.56999999999999995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73"/>
  <sheetViews>
    <sheetView showGridLines="0" tabSelected="1" zoomScale="75" workbookViewId="0"/>
  </sheetViews>
  <sheetFormatPr defaultColWidth="17.125" defaultRowHeight="17.25" x14ac:dyDescent="0.2"/>
  <cols>
    <col min="1" max="1" width="13.375" style="2" customWidth="1"/>
    <col min="2" max="2" width="3.375" style="2" customWidth="1"/>
    <col min="3" max="3" width="17.125" style="2"/>
    <col min="4" max="9" width="18.375" style="2" customWidth="1"/>
    <col min="10" max="256" width="17.125" style="2"/>
    <col min="257" max="257" width="13.375" style="2" customWidth="1"/>
    <col min="258" max="258" width="3.375" style="2" customWidth="1"/>
    <col min="259" max="259" width="17.125" style="2"/>
    <col min="260" max="265" width="18.375" style="2" customWidth="1"/>
    <col min="266" max="512" width="17.125" style="2"/>
    <col min="513" max="513" width="13.375" style="2" customWidth="1"/>
    <col min="514" max="514" width="3.375" style="2" customWidth="1"/>
    <col min="515" max="515" width="17.125" style="2"/>
    <col min="516" max="521" width="18.375" style="2" customWidth="1"/>
    <col min="522" max="768" width="17.125" style="2"/>
    <col min="769" max="769" width="13.375" style="2" customWidth="1"/>
    <col min="770" max="770" width="3.375" style="2" customWidth="1"/>
    <col min="771" max="771" width="17.125" style="2"/>
    <col min="772" max="777" width="18.375" style="2" customWidth="1"/>
    <col min="778" max="1024" width="17.125" style="2"/>
    <col min="1025" max="1025" width="13.375" style="2" customWidth="1"/>
    <col min="1026" max="1026" width="3.375" style="2" customWidth="1"/>
    <col min="1027" max="1027" width="17.125" style="2"/>
    <col min="1028" max="1033" width="18.375" style="2" customWidth="1"/>
    <col min="1034" max="1280" width="17.125" style="2"/>
    <col min="1281" max="1281" width="13.375" style="2" customWidth="1"/>
    <col min="1282" max="1282" width="3.375" style="2" customWidth="1"/>
    <col min="1283" max="1283" width="17.125" style="2"/>
    <col min="1284" max="1289" width="18.375" style="2" customWidth="1"/>
    <col min="1290" max="1536" width="17.125" style="2"/>
    <col min="1537" max="1537" width="13.375" style="2" customWidth="1"/>
    <col min="1538" max="1538" width="3.375" style="2" customWidth="1"/>
    <col min="1539" max="1539" width="17.125" style="2"/>
    <col min="1540" max="1545" width="18.375" style="2" customWidth="1"/>
    <col min="1546" max="1792" width="17.125" style="2"/>
    <col min="1793" max="1793" width="13.375" style="2" customWidth="1"/>
    <col min="1794" max="1794" width="3.375" style="2" customWidth="1"/>
    <col min="1795" max="1795" width="17.125" style="2"/>
    <col min="1796" max="1801" width="18.375" style="2" customWidth="1"/>
    <col min="1802" max="2048" width="17.125" style="2"/>
    <col min="2049" max="2049" width="13.375" style="2" customWidth="1"/>
    <col min="2050" max="2050" width="3.375" style="2" customWidth="1"/>
    <col min="2051" max="2051" width="17.125" style="2"/>
    <col min="2052" max="2057" width="18.375" style="2" customWidth="1"/>
    <col min="2058" max="2304" width="17.125" style="2"/>
    <col min="2305" max="2305" width="13.375" style="2" customWidth="1"/>
    <col min="2306" max="2306" width="3.375" style="2" customWidth="1"/>
    <col min="2307" max="2307" width="17.125" style="2"/>
    <col min="2308" max="2313" width="18.375" style="2" customWidth="1"/>
    <col min="2314" max="2560" width="17.125" style="2"/>
    <col min="2561" max="2561" width="13.375" style="2" customWidth="1"/>
    <col min="2562" max="2562" width="3.375" style="2" customWidth="1"/>
    <col min="2563" max="2563" width="17.125" style="2"/>
    <col min="2564" max="2569" width="18.375" style="2" customWidth="1"/>
    <col min="2570" max="2816" width="17.125" style="2"/>
    <col min="2817" max="2817" width="13.375" style="2" customWidth="1"/>
    <col min="2818" max="2818" width="3.375" style="2" customWidth="1"/>
    <col min="2819" max="2819" width="17.125" style="2"/>
    <col min="2820" max="2825" width="18.375" style="2" customWidth="1"/>
    <col min="2826" max="3072" width="17.125" style="2"/>
    <col min="3073" max="3073" width="13.375" style="2" customWidth="1"/>
    <col min="3074" max="3074" width="3.375" style="2" customWidth="1"/>
    <col min="3075" max="3075" width="17.125" style="2"/>
    <col min="3076" max="3081" width="18.375" style="2" customWidth="1"/>
    <col min="3082" max="3328" width="17.125" style="2"/>
    <col min="3329" max="3329" width="13.375" style="2" customWidth="1"/>
    <col min="3330" max="3330" width="3.375" style="2" customWidth="1"/>
    <col min="3331" max="3331" width="17.125" style="2"/>
    <col min="3332" max="3337" width="18.375" style="2" customWidth="1"/>
    <col min="3338" max="3584" width="17.125" style="2"/>
    <col min="3585" max="3585" width="13.375" style="2" customWidth="1"/>
    <col min="3586" max="3586" width="3.375" style="2" customWidth="1"/>
    <col min="3587" max="3587" width="17.125" style="2"/>
    <col min="3588" max="3593" width="18.375" style="2" customWidth="1"/>
    <col min="3594" max="3840" width="17.125" style="2"/>
    <col min="3841" max="3841" width="13.375" style="2" customWidth="1"/>
    <col min="3842" max="3842" width="3.375" style="2" customWidth="1"/>
    <col min="3843" max="3843" width="17.125" style="2"/>
    <col min="3844" max="3849" width="18.375" style="2" customWidth="1"/>
    <col min="3850" max="4096" width="17.125" style="2"/>
    <col min="4097" max="4097" width="13.375" style="2" customWidth="1"/>
    <col min="4098" max="4098" width="3.375" style="2" customWidth="1"/>
    <col min="4099" max="4099" width="17.125" style="2"/>
    <col min="4100" max="4105" width="18.375" style="2" customWidth="1"/>
    <col min="4106" max="4352" width="17.125" style="2"/>
    <col min="4353" max="4353" width="13.375" style="2" customWidth="1"/>
    <col min="4354" max="4354" width="3.375" style="2" customWidth="1"/>
    <col min="4355" max="4355" width="17.125" style="2"/>
    <col min="4356" max="4361" width="18.375" style="2" customWidth="1"/>
    <col min="4362" max="4608" width="17.125" style="2"/>
    <col min="4609" max="4609" width="13.375" style="2" customWidth="1"/>
    <col min="4610" max="4610" width="3.375" style="2" customWidth="1"/>
    <col min="4611" max="4611" width="17.125" style="2"/>
    <col min="4612" max="4617" width="18.375" style="2" customWidth="1"/>
    <col min="4618" max="4864" width="17.125" style="2"/>
    <col min="4865" max="4865" width="13.375" style="2" customWidth="1"/>
    <col min="4866" max="4866" width="3.375" style="2" customWidth="1"/>
    <col min="4867" max="4867" width="17.125" style="2"/>
    <col min="4868" max="4873" width="18.375" style="2" customWidth="1"/>
    <col min="4874" max="5120" width="17.125" style="2"/>
    <col min="5121" max="5121" width="13.375" style="2" customWidth="1"/>
    <col min="5122" max="5122" width="3.375" style="2" customWidth="1"/>
    <col min="5123" max="5123" width="17.125" style="2"/>
    <col min="5124" max="5129" width="18.375" style="2" customWidth="1"/>
    <col min="5130" max="5376" width="17.125" style="2"/>
    <col min="5377" max="5377" width="13.375" style="2" customWidth="1"/>
    <col min="5378" max="5378" width="3.375" style="2" customWidth="1"/>
    <col min="5379" max="5379" width="17.125" style="2"/>
    <col min="5380" max="5385" width="18.375" style="2" customWidth="1"/>
    <col min="5386" max="5632" width="17.125" style="2"/>
    <col min="5633" max="5633" width="13.375" style="2" customWidth="1"/>
    <col min="5634" max="5634" width="3.375" style="2" customWidth="1"/>
    <col min="5635" max="5635" width="17.125" style="2"/>
    <col min="5636" max="5641" width="18.375" style="2" customWidth="1"/>
    <col min="5642" max="5888" width="17.125" style="2"/>
    <col min="5889" max="5889" width="13.375" style="2" customWidth="1"/>
    <col min="5890" max="5890" width="3.375" style="2" customWidth="1"/>
    <col min="5891" max="5891" width="17.125" style="2"/>
    <col min="5892" max="5897" width="18.375" style="2" customWidth="1"/>
    <col min="5898" max="6144" width="17.125" style="2"/>
    <col min="6145" max="6145" width="13.375" style="2" customWidth="1"/>
    <col min="6146" max="6146" width="3.375" style="2" customWidth="1"/>
    <col min="6147" max="6147" width="17.125" style="2"/>
    <col min="6148" max="6153" width="18.375" style="2" customWidth="1"/>
    <col min="6154" max="6400" width="17.125" style="2"/>
    <col min="6401" max="6401" width="13.375" style="2" customWidth="1"/>
    <col min="6402" max="6402" width="3.375" style="2" customWidth="1"/>
    <col min="6403" max="6403" width="17.125" style="2"/>
    <col min="6404" max="6409" width="18.375" style="2" customWidth="1"/>
    <col min="6410" max="6656" width="17.125" style="2"/>
    <col min="6657" max="6657" width="13.375" style="2" customWidth="1"/>
    <col min="6658" max="6658" width="3.375" style="2" customWidth="1"/>
    <col min="6659" max="6659" width="17.125" style="2"/>
    <col min="6660" max="6665" width="18.375" style="2" customWidth="1"/>
    <col min="6666" max="6912" width="17.125" style="2"/>
    <col min="6913" max="6913" width="13.375" style="2" customWidth="1"/>
    <col min="6914" max="6914" width="3.375" style="2" customWidth="1"/>
    <col min="6915" max="6915" width="17.125" style="2"/>
    <col min="6916" max="6921" width="18.375" style="2" customWidth="1"/>
    <col min="6922" max="7168" width="17.125" style="2"/>
    <col min="7169" max="7169" width="13.375" style="2" customWidth="1"/>
    <col min="7170" max="7170" width="3.375" style="2" customWidth="1"/>
    <col min="7171" max="7171" width="17.125" style="2"/>
    <col min="7172" max="7177" width="18.375" style="2" customWidth="1"/>
    <col min="7178" max="7424" width="17.125" style="2"/>
    <col min="7425" max="7425" width="13.375" style="2" customWidth="1"/>
    <col min="7426" max="7426" width="3.375" style="2" customWidth="1"/>
    <col min="7427" max="7427" width="17.125" style="2"/>
    <col min="7428" max="7433" width="18.375" style="2" customWidth="1"/>
    <col min="7434" max="7680" width="17.125" style="2"/>
    <col min="7681" max="7681" width="13.375" style="2" customWidth="1"/>
    <col min="7682" max="7682" width="3.375" style="2" customWidth="1"/>
    <col min="7683" max="7683" width="17.125" style="2"/>
    <col min="7684" max="7689" width="18.375" style="2" customWidth="1"/>
    <col min="7690" max="7936" width="17.125" style="2"/>
    <col min="7937" max="7937" width="13.375" style="2" customWidth="1"/>
    <col min="7938" max="7938" width="3.375" style="2" customWidth="1"/>
    <col min="7939" max="7939" width="17.125" style="2"/>
    <col min="7940" max="7945" width="18.375" style="2" customWidth="1"/>
    <col min="7946" max="8192" width="17.125" style="2"/>
    <col min="8193" max="8193" width="13.375" style="2" customWidth="1"/>
    <col min="8194" max="8194" width="3.375" style="2" customWidth="1"/>
    <col min="8195" max="8195" width="17.125" style="2"/>
    <col min="8196" max="8201" width="18.375" style="2" customWidth="1"/>
    <col min="8202" max="8448" width="17.125" style="2"/>
    <col min="8449" max="8449" width="13.375" style="2" customWidth="1"/>
    <col min="8450" max="8450" width="3.375" style="2" customWidth="1"/>
    <col min="8451" max="8451" width="17.125" style="2"/>
    <col min="8452" max="8457" width="18.375" style="2" customWidth="1"/>
    <col min="8458" max="8704" width="17.125" style="2"/>
    <col min="8705" max="8705" width="13.375" style="2" customWidth="1"/>
    <col min="8706" max="8706" width="3.375" style="2" customWidth="1"/>
    <col min="8707" max="8707" width="17.125" style="2"/>
    <col min="8708" max="8713" width="18.375" style="2" customWidth="1"/>
    <col min="8714" max="8960" width="17.125" style="2"/>
    <col min="8961" max="8961" width="13.375" style="2" customWidth="1"/>
    <col min="8962" max="8962" width="3.375" style="2" customWidth="1"/>
    <col min="8963" max="8963" width="17.125" style="2"/>
    <col min="8964" max="8969" width="18.375" style="2" customWidth="1"/>
    <col min="8970" max="9216" width="17.125" style="2"/>
    <col min="9217" max="9217" width="13.375" style="2" customWidth="1"/>
    <col min="9218" max="9218" width="3.375" style="2" customWidth="1"/>
    <col min="9219" max="9219" width="17.125" style="2"/>
    <col min="9220" max="9225" width="18.375" style="2" customWidth="1"/>
    <col min="9226" max="9472" width="17.125" style="2"/>
    <col min="9473" max="9473" width="13.375" style="2" customWidth="1"/>
    <col min="9474" max="9474" width="3.375" style="2" customWidth="1"/>
    <col min="9475" max="9475" width="17.125" style="2"/>
    <col min="9476" max="9481" width="18.375" style="2" customWidth="1"/>
    <col min="9482" max="9728" width="17.125" style="2"/>
    <col min="9729" max="9729" width="13.375" style="2" customWidth="1"/>
    <col min="9730" max="9730" width="3.375" style="2" customWidth="1"/>
    <col min="9731" max="9731" width="17.125" style="2"/>
    <col min="9732" max="9737" width="18.375" style="2" customWidth="1"/>
    <col min="9738" max="9984" width="17.125" style="2"/>
    <col min="9985" max="9985" width="13.375" style="2" customWidth="1"/>
    <col min="9986" max="9986" width="3.375" style="2" customWidth="1"/>
    <col min="9987" max="9987" width="17.125" style="2"/>
    <col min="9988" max="9993" width="18.375" style="2" customWidth="1"/>
    <col min="9994" max="10240" width="17.125" style="2"/>
    <col min="10241" max="10241" width="13.375" style="2" customWidth="1"/>
    <col min="10242" max="10242" width="3.375" style="2" customWidth="1"/>
    <col min="10243" max="10243" width="17.125" style="2"/>
    <col min="10244" max="10249" width="18.375" style="2" customWidth="1"/>
    <col min="10250" max="10496" width="17.125" style="2"/>
    <col min="10497" max="10497" width="13.375" style="2" customWidth="1"/>
    <col min="10498" max="10498" width="3.375" style="2" customWidth="1"/>
    <col min="10499" max="10499" width="17.125" style="2"/>
    <col min="10500" max="10505" width="18.375" style="2" customWidth="1"/>
    <col min="10506" max="10752" width="17.125" style="2"/>
    <col min="10753" max="10753" width="13.375" style="2" customWidth="1"/>
    <col min="10754" max="10754" width="3.375" style="2" customWidth="1"/>
    <col min="10755" max="10755" width="17.125" style="2"/>
    <col min="10756" max="10761" width="18.375" style="2" customWidth="1"/>
    <col min="10762" max="11008" width="17.125" style="2"/>
    <col min="11009" max="11009" width="13.375" style="2" customWidth="1"/>
    <col min="11010" max="11010" width="3.375" style="2" customWidth="1"/>
    <col min="11011" max="11011" width="17.125" style="2"/>
    <col min="11012" max="11017" width="18.375" style="2" customWidth="1"/>
    <col min="11018" max="11264" width="17.125" style="2"/>
    <col min="11265" max="11265" width="13.375" style="2" customWidth="1"/>
    <col min="11266" max="11266" width="3.375" style="2" customWidth="1"/>
    <col min="11267" max="11267" width="17.125" style="2"/>
    <col min="11268" max="11273" width="18.375" style="2" customWidth="1"/>
    <col min="11274" max="11520" width="17.125" style="2"/>
    <col min="11521" max="11521" width="13.375" style="2" customWidth="1"/>
    <col min="11522" max="11522" width="3.375" style="2" customWidth="1"/>
    <col min="11523" max="11523" width="17.125" style="2"/>
    <col min="11524" max="11529" width="18.375" style="2" customWidth="1"/>
    <col min="11530" max="11776" width="17.125" style="2"/>
    <col min="11777" max="11777" width="13.375" style="2" customWidth="1"/>
    <col min="11778" max="11778" width="3.375" style="2" customWidth="1"/>
    <col min="11779" max="11779" width="17.125" style="2"/>
    <col min="11780" max="11785" width="18.375" style="2" customWidth="1"/>
    <col min="11786" max="12032" width="17.125" style="2"/>
    <col min="12033" max="12033" width="13.375" style="2" customWidth="1"/>
    <col min="12034" max="12034" width="3.375" style="2" customWidth="1"/>
    <col min="12035" max="12035" width="17.125" style="2"/>
    <col min="12036" max="12041" width="18.375" style="2" customWidth="1"/>
    <col min="12042" max="12288" width="17.125" style="2"/>
    <col min="12289" max="12289" width="13.375" style="2" customWidth="1"/>
    <col min="12290" max="12290" width="3.375" style="2" customWidth="1"/>
    <col min="12291" max="12291" width="17.125" style="2"/>
    <col min="12292" max="12297" width="18.375" style="2" customWidth="1"/>
    <col min="12298" max="12544" width="17.125" style="2"/>
    <col min="12545" max="12545" width="13.375" style="2" customWidth="1"/>
    <col min="12546" max="12546" width="3.375" style="2" customWidth="1"/>
    <col min="12547" max="12547" width="17.125" style="2"/>
    <col min="12548" max="12553" width="18.375" style="2" customWidth="1"/>
    <col min="12554" max="12800" width="17.125" style="2"/>
    <col min="12801" max="12801" width="13.375" style="2" customWidth="1"/>
    <col min="12802" max="12802" width="3.375" style="2" customWidth="1"/>
    <col min="12803" max="12803" width="17.125" style="2"/>
    <col min="12804" max="12809" width="18.375" style="2" customWidth="1"/>
    <col min="12810" max="13056" width="17.125" style="2"/>
    <col min="13057" max="13057" width="13.375" style="2" customWidth="1"/>
    <col min="13058" max="13058" width="3.375" style="2" customWidth="1"/>
    <col min="13059" max="13059" width="17.125" style="2"/>
    <col min="13060" max="13065" width="18.375" style="2" customWidth="1"/>
    <col min="13066" max="13312" width="17.125" style="2"/>
    <col min="13313" max="13313" width="13.375" style="2" customWidth="1"/>
    <col min="13314" max="13314" width="3.375" style="2" customWidth="1"/>
    <col min="13315" max="13315" width="17.125" style="2"/>
    <col min="13316" max="13321" width="18.375" style="2" customWidth="1"/>
    <col min="13322" max="13568" width="17.125" style="2"/>
    <col min="13569" max="13569" width="13.375" style="2" customWidth="1"/>
    <col min="13570" max="13570" width="3.375" style="2" customWidth="1"/>
    <col min="13571" max="13571" width="17.125" style="2"/>
    <col min="13572" max="13577" width="18.375" style="2" customWidth="1"/>
    <col min="13578" max="13824" width="17.125" style="2"/>
    <col min="13825" max="13825" width="13.375" style="2" customWidth="1"/>
    <col min="13826" max="13826" width="3.375" style="2" customWidth="1"/>
    <col min="13827" max="13827" width="17.125" style="2"/>
    <col min="13828" max="13833" width="18.375" style="2" customWidth="1"/>
    <col min="13834" max="14080" width="17.125" style="2"/>
    <col min="14081" max="14081" width="13.375" style="2" customWidth="1"/>
    <col min="14082" max="14082" width="3.375" style="2" customWidth="1"/>
    <col min="14083" max="14083" width="17.125" style="2"/>
    <col min="14084" max="14089" width="18.375" style="2" customWidth="1"/>
    <col min="14090" max="14336" width="17.125" style="2"/>
    <col min="14337" max="14337" width="13.375" style="2" customWidth="1"/>
    <col min="14338" max="14338" width="3.375" style="2" customWidth="1"/>
    <col min="14339" max="14339" width="17.125" style="2"/>
    <col min="14340" max="14345" width="18.375" style="2" customWidth="1"/>
    <col min="14346" max="14592" width="17.125" style="2"/>
    <col min="14593" max="14593" width="13.375" style="2" customWidth="1"/>
    <col min="14594" max="14594" width="3.375" style="2" customWidth="1"/>
    <col min="14595" max="14595" width="17.125" style="2"/>
    <col min="14596" max="14601" width="18.375" style="2" customWidth="1"/>
    <col min="14602" max="14848" width="17.125" style="2"/>
    <col min="14849" max="14849" width="13.375" style="2" customWidth="1"/>
    <col min="14850" max="14850" width="3.375" style="2" customWidth="1"/>
    <col min="14851" max="14851" width="17.125" style="2"/>
    <col min="14852" max="14857" width="18.375" style="2" customWidth="1"/>
    <col min="14858" max="15104" width="17.125" style="2"/>
    <col min="15105" max="15105" width="13.375" style="2" customWidth="1"/>
    <col min="15106" max="15106" width="3.375" style="2" customWidth="1"/>
    <col min="15107" max="15107" width="17.125" style="2"/>
    <col min="15108" max="15113" width="18.375" style="2" customWidth="1"/>
    <col min="15114" max="15360" width="17.125" style="2"/>
    <col min="15361" max="15361" width="13.375" style="2" customWidth="1"/>
    <col min="15362" max="15362" width="3.375" style="2" customWidth="1"/>
    <col min="15363" max="15363" width="17.125" style="2"/>
    <col min="15364" max="15369" width="18.375" style="2" customWidth="1"/>
    <col min="15370" max="15616" width="17.125" style="2"/>
    <col min="15617" max="15617" width="13.375" style="2" customWidth="1"/>
    <col min="15618" max="15618" width="3.375" style="2" customWidth="1"/>
    <col min="15619" max="15619" width="17.125" style="2"/>
    <col min="15620" max="15625" width="18.375" style="2" customWidth="1"/>
    <col min="15626" max="15872" width="17.125" style="2"/>
    <col min="15873" max="15873" width="13.375" style="2" customWidth="1"/>
    <col min="15874" max="15874" width="3.375" style="2" customWidth="1"/>
    <col min="15875" max="15875" width="17.125" style="2"/>
    <col min="15876" max="15881" width="18.375" style="2" customWidth="1"/>
    <col min="15882" max="16128" width="17.125" style="2"/>
    <col min="16129" max="16129" width="13.375" style="2" customWidth="1"/>
    <col min="16130" max="16130" width="3.375" style="2" customWidth="1"/>
    <col min="16131" max="16131" width="17.125" style="2"/>
    <col min="16132" max="16137" width="18.375" style="2" customWidth="1"/>
    <col min="16138" max="16384" width="17.125" style="2"/>
  </cols>
  <sheetData>
    <row r="1" spans="1:9" x14ac:dyDescent="0.2">
      <c r="A1" s="1"/>
    </row>
    <row r="5" spans="1:9" x14ac:dyDescent="0.2">
      <c r="E5" s="19"/>
      <c r="G5" s="19"/>
    </row>
    <row r="6" spans="1:9" x14ac:dyDescent="0.2">
      <c r="B6" s="19"/>
      <c r="C6" s="19"/>
      <c r="E6" s="3" t="s">
        <v>312</v>
      </c>
      <c r="H6" s="19"/>
      <c r="I6" s="19"/>
    </row>
    <row r="7" spans="1:9" ht="18" thickBot="1" x14ac:dyDescent="0.25">
      <c r="B7" s="21"/>
      <c r="C7" s="21"/>
      <c r="D7" s="21"/>
      <c r="E7" s="5"/>
      <c r="F7" s="21"/>
      <c r="G7" s="5"/>
      <c r="H7" s="21"/>
      <c r="I7" s="21"/>
    </row>
    <row r="8" spans="1:9" x14ac:dyDescent="0.2">
      <c r="B8" s="19"/>
      <c r="C8" s="19"/>
      <c r="D8" s="17"/>
      <c r="F8" s="36"/>
      <c r="G8" s="7"/>
      <c r="H8" s="36"/>
      <c r="I8" s="36"/>
    </row>
    <row r="9" spans="1:9" x14ac:dyDescent="0.2">
      <c r="B9" s="19"/>
      <c r="D9" s="10" t="s">
        <v>313</v>
      </c>
      <c r="E9" s="7"/>
      <c r="F9" s="10" t="s">
        <v>314</v>
      </c>
      <c r="G9" s="7"/>
      <c r="H9" s="10" t="s">
        <v>315</v>
      </c>
      <c r="I9" s="36"/>
    </row>
    <row r="10" spans="1:9" x14ac:dyDescent="0.2">
      <c r="A10" s="19"/>
      <c r="B10" s="36"/>
      <c r="C10" s="7"/>
      <c r="D10" s="10" t="s">
        <v>316</v>
      </c>
      <c r="E10" s="10" t="s">
        <v>317</v>
      </c>
      <c r="F10" s="10" t="s">
        <v>316</v>
      </c>
      <c r="G10" s="10" t="s">
        <v>317</v>
      </c>
      <c r="H10" s="10" t="s">
        <v>316</v>
      </c>
      <c r="I10" s="10" t="s">
        <v>317</v>
      </c>
    </row>
    <row r="11" spans="1:9" x14ac:dyDescent="0.2">
      <c r="A11" s="19"/>
      <c r="B11" s="19"/>
      <c r="D11" s="12" t="s">
        <v>19</v>
      </c>
      <c r="E11" s="13" t="s">
        <v>258</v>
      </c>
      <c r="F11" s="13" t="s">
        <v>19</v>
      </c>
      <c r="G11" s="13" t="s">
        <v>258</v>
      </c>
      <c r="H11" s="13" t="s">
        <v>19</v>
      </c>
      <c r="I11" s="13" t="s">
        <v>258</v>
      </c>
    </row>
    <row r="12" spans="1:9" x14ac:dyDescent="0.2">
      <c r="A12" s="19"/>
      <c r="B12" s="3" t="s">
        <v>259</v>
      </c>
      <c r="C12" s="19"/>
      <c r="D12" s="17">
        <f t="shared" ref="D12:I12" si="0">SUM(D14:D76)</f>
        <v>148697</v>
      </c>
      <c r="E12" s="19">
        <f t="shared" si="0"/>
        <v>148723.24417400005</v>
      </c>
      <c r="F12" s="19">
        <f t="shared" si="0"/>
        <v>92087</v>
      </c>
      <c r="G12" s="19">
        <f t="shared" si="0"/>
        <v>89654.512100000007</v>
      </c>
      <c r="H12" s="19">
        <f t="shared" si="0"/>
        <v>56610</v>
      </c>
      <c r="I12" s="19">
        <f t="shared" si="0"/>
        <v>59068.732073999992</v>
      </c>
    </row>
    <row r="13" spans="1:9" x14ac:dyDescent="0.2">
      <c r="A13" s="19"/>
      <c r="B13" s="19"/>
      <c r="D13" s="6"/>
      <c r="I13" s="19"/>
    </row>
    <row r="14" spans="1:9" x14ac:dyDescent="0.2">
      <c r="B14" s="19"/>
      <c r="C14" s="1" t="s">
        <v>260</v>
      </c>
      <c r="D14" s="14">
        <f t="shared" ref="D14:E20" si="1">F14+H14</f>
        <v>58220</v>
      </c>
      <c r="E14" s="16">
        <f t="shared" si="1"/>
        <v>68196.4473</v>
      </c>
      <c r="F14" s="15">
        <v>35642</v>
      </c>
      <c r="G14" s="15">
        <v>39908.982800000005</v>
      </c>
      <c r="H14" s="15">
        <v>22578</v>
      </c>
      <c r="I14" s="15">
        <v>28287.464499999998</v>
      </c>
    </row>
    <row r="15" spans="1:9" x14ac:dyDescent="0.2">
      <c r="B15" s="19"/>
      <c r="C15" s="1" t="s">
        <v>261</v>
      </c>
      <c r="D15" s="14">
        <f t="shared" si="1"/>
        <v>8088</v>
      </c>
      <c r="E15" s="16">
        <f t="shared" si="1"/>
        <v>8839.6214</v>
      </c>
      <c r="F15" s="15">
        <v>4862</v>
      </c>
      <c r="G15" s="15">
        <v>5180.5936000000002</v>
      </c>
      <c r="H15" s="15">
        <v>3226</v>
      </c>
      <c r="I15" s="15">
        <v>3659.0277999999998</v>
      </c>
    </row>
    <row r="16" spans="1:9" x14ac:dyDescent="0.2">
      <c r="B16" s="19"/>
      <c r="C16" s="1" t="s">
        <v>262</v>
      </c>
      <c r="D16" s="14">
        <f t="shared" si="1"/>
        <v>6268</v>
      </c>
      <c r="E16" s="16">
        <f t="shared" si="1"/>
        <v>7013.7247000000007</v>
      </c>
      <c r="F16" s="15">
        <v>3960</v>
      </c>
      <c r="G16" s="15">
        <v>4251.0370000000003</v>
      </c>
      <c r="H16" s="15">
        <v>2308</v>
      </c>
      <c r="I16" s="15">
        <v>2762.6876999999999</v>
      </c>
    </row>
    <row r="17" spans="2:9" x14ac:dyDescent="0.2">
      <c r="B17" s="19"/>
      <c r="C17" s="1" t="s">
        <v>263</v>
      </c>
      <c r="D17" s="14">
        <f t="shared" si="1"/>
        <v>4268</v>
      </c>
      <c r="E17" s="16">
        <f t="shared" si="1"/>
        <v>4367.1602999999996</v>
      </c>
      <c r="F17" s="15">
        <v>2637</v>
      </c>
      <c r="G17" s="15">
        <v>2543.6178</v>
      </c>
      <c r="H17" s="15">
        <v>1631</v>
      </c>
      <c r="I17" s="15">
        <v>1823.5425</v>
      </c>
    </row>
    <row r="18" spans="2:9" x14ac:dyDescent="0.2">
      <c r="B18" s="19"/>
      <c r="C18" s="1" t="s">
        <v>264</v>
      </c>
      <c r="D18" s="14">
        <f t="shared" si="1"/>
        <v>3412</v>
      </c>
      <c r="E18" s="16">
        <f t="shared" si="1"/>
        <v>2653.4330730000001</v>
      </c>
      <c r="F18" s="15">
        <v>2231</v>
      </c>
      <c r="G18" s="15">
        <v>1736.9227000000001</v>
      </c>
      <c r="H18" s="15">
        <v>1181</v>
      </c>
      <c r="I18" s="15">
        <v>916.51037299999996</v>
      </c>
    </row>
    <row r="19" spans="2:9" x14ac:dyDescent="0.2">
      <c r="B19" s="19"/>
      <c r="C19" s="1" t="s">
        <v>265</v>
      </c>
      <c r="D19" s="14">
        <f t="shared" si="1"/>
        <v>8466</v>
      </c>
      <c r="E19" s="16">
        <f t="shared" si="1"/>
        <v>7054.4486020000004</v>
      </c>
      <c r="F19" s="15">
        <v>5476</v>
      </c>
      <c r="G19" s="15">
        <v>4534.1961000000001</v>
      </c>
      <c r="H19" s="15">
        <v>2990</v>
      </c>
      <c r="I19" s="15">
        <v>2520.2525019999998</v>
      </c>
    </row>
    <row r="20" spans="2:9" x14ac:dyDescent="0.2">
      <c r="B20" s="19"/>
      <c r="C20" s="1" t="s">
        <v>266</v>
      </c>
      <c r="D20" s="14">
        <f t="shared" si="1"/>
        <v>5962</v>
      </c>
      <c r="E20" s="16">
        <f t="shared" si="1"/>
        <v>5389.1209820000004</v>
      </c>
      <c r="F20" s="15">
        <v>3466</v>
      </c>
      <c r="G20" s="15">
        <v>3159.4612999999999</v>
      </c>
      <c r="H20" s="15">
        <v>2496</v>
      </c>
      <c r="I20" s="15">
        <v>2229.659682</v>
      </c>
    </row>
    <row r="21" spans="2:9" x14ac:dyDescent="0.2">
      <c r="B21" s="19"/>
      <c r="D21" s="6"/>
      <c r="F21" s="15"/>
      <c r="G21" s="15"/>
      <c r="H21" s="15"/>
      <c r="I21" s="15"/>
    </row>
    <row r="22" spans="2:9" x14ac:dyDescent="0.2">
      <c r="B22" s="19"/>
      <c r="C22" s="1" t="s">
        <v>267</v>
      </c>
      <c r="D22" s="14">
        <f t="shared" ref="D22:E24" si="2">F22+H22</f>
        <v>1751</v>
      </c>
      <c r="E22" s="16">
        <f t="shared" si="2"/>
        <v>1790.6630259999999</v>
      </c>
      <c r="F22" s="15">
        <v>1112</v>
      </c>
      <c r="G22" s="15">
        <v>1174.6597999999999</v>
      </c>
      <c r="H22" s="15">
        <v>639</v>
      </c>
      <c r="I22" s="15">
        <v>616.00322600000004</v>
      </c>
    </row>
    <row r="23" spans="2:9" x14ac:dyDescent="0.2">
      <c r="B23" s="19"/>
      <c r="C23" s="1" t="s">
        <v>268</v>
      </c>
      <c r="D23" s="14">
        <f t="shared" si="2"/>
        <v>1248</v>
      </c>
      <c r="E23" s="16">
        <f t="shared" si="2"/>
        <v>1161.7459779999999</v>
      </c>
      <c r="F23" s="15">
        <v>766</v>
      </c>
      <c r="G23" s="15">
        <v>744.02139999999997</v>
      </c>
      <c r="H23" s="15">
        <v>482</v>
      </c>
      <c r="I23" s="15">
        <v>417.72457800000001</v>
      </c>
    </row>
    <row r="24" spans="2:9" x14ac:dyDescent="0.2">
      <c r="B24" s="19"/>
      <c r="C24" s="1" t="s">
        <v>269</v>
      </c>
      <c r="D24" s="14">
        <f t="shared" si="2"/>
        <v>628</v>
      </c>
      <c r="E24" s="16">
        <f t="shared" si="2"/>
        <v>391.79353000000003</v>
      </c>
      <c r="F24" s="15">
        <v>401</v>
      </c>
      <c r="G24" s="15">
        <v>250.72040000000001</v>
      </c>
      <c r="H24" s="15">
        <v>227</v>
      </c>
      <c r="I24" s="15">
        <v>141.07312999999999</v>
      </c>
    </row>
    <row r="25" spans="2:9" x14ac:dyDescent="0.2">
      <c r="D25" s="6"/>
      <c r="F25" s="15"/>
      <c r="G25" s="15"/>
    </row>
    <row r="26" spans="2:9" x14ac:dyDescent="0.2">
      <c r="B26" s="19"/>
      <c r="C26" s="1" t="s">
        <v>270</v>
      </c>
      <c r="D26" s="14">
        <f t="shared" ref="D26:E31" si="3">F26+H26</f>
        <v>1734</v>
      </c>
      <c r="E26" s="16">
        <f t="shared" si="3"/>
        <v>1546.7716230000001</v>
      </c>
      <c r="F26" s="15">
        <v>1093</v>
      </c>
      <c r="G26" s="15">
        <v>1007.7814</v>
      </c>
      <c r="H26" s="15">
        <v>641</v>
      </c>
      <c r="I26" s="15">
        <v>538.99022300000001</v>
      </c>
    </row>
    <row r="27" spans="2:9" x14ac:dyDescent="0.2">
      <c r="B27" s="19"/>
      <c r="C27" s="1" t="s">
        <v>271</v>
      </c>
      <c r="D27" s="14">
        <f t="shared" si="3"/>
        <v>1927</v>
      </c>
      <c r="E27" s="16">
        <f t="shared" si="3"/>
        <v>1663.2066060000002</v>
      </c>
      <c r="F27" s="15">
        <v>1174</v>
      </c>
      <c r="G27" s="15">
        <v>1027.8980000000001</v>
      </c>
      <c r="H27" s="15">
        <v>753</v>
      </c>
      <c r="I27" s="15">
        <v>635.30860600000005</v>
      </c>
    </row>
    <row r="28" spans="2:9" x14ac:dyDescent="0.2">
      <c r="B28" s="19"/>
      <c r="C28" s="1" t="s">
        <v>272</v>
      </c>
      <c r="D28" s="14">
        <f t="shared" si="3"/>
        <v>1127</v>
      </c>
      <c r="E28" s="16">
        <f t="shared" si="3"/>
        <v>970.45979899999998</v>
      </c>
      <c r="F28" s="15">
        <v>663</v>
      </c>
      <c r="G28" s="15">
        <v>606.48119999999994</v>
      </c>
      <c r="H28" s="15">
        <v>464</v>
      </c>
      <c r="I28" s="15">
        <v>363.97859899999997</v>
      </c>
    </row>
    <row r="29" spans="2:9" x14ac:dyDescent="0.2">
      <c r="B29" s="19"/>
      <c r="C29" s="1" t="s">
        <v>273</v>
      </c>
      <c r="D29" s="14">
        <f t="shared" si="3"/>
        <v>1007</v>
      </c>
      <c r="E29" s="16">
        <f t="shared" si="3"/>
        <v>785.68922799999996</v>
      </c>
      <c r="F29" s="15">
        <v>620</v>
      </c>
      <c r="G29" s="15">
        <v>510.53989999999999</v>
      </c>
      <c r="H29" s="15">
        <v>387</v>
      </c>
      <c r="I29" s="15">
        <v>275.14932800000003</v>
      </c>
    </row>
    <row r="30" spans="2:9" x14ac:dyDescent="0.2">
      <c r="B30" s="19"/>
      <c r="C30" s="1" t="s">
        <v>274</v>
      </c>
      <c r="D30" s="14">
        <f t="shared" si="3"/>
        <v>2219</v>
      </c>
      <c r="E30" s="16">
        <f t="shared" si="3"/>
        <v>2083.5514579999999</v>
      </c>
      <c r="F30" s="15">
        <v>1386</v>
      </c>
      <c r="G30" s="15">
        <v>1352.8407999999999</v>
      </c>
      <c r="H30" s="15">
        <v>833</v>
      </c>
      <c r="I30" s="15">
        <v>730.71065799999997</v>
      </c>
    </row>
    <row r="31" spans="2:9" x14ac:dyDescent="0.2">
      <c r="B31" s="19"/>
      <c r="C31" s="1" t="s">
        <v>275</v>
      </c>
      <c r="D31" s="14">
        <f t="shared" si="3"/>
        <v>4244</v>
      </c>
      <c r="E31" s="16">
        <f t="shared" si="3"/>
        <v>4399.7815149999997</v>
      </c>
      <c r="F31" s="15">
        <v>2732</v>
      </c>
      <c r="G31" s="15">
        <v>2995.0500999999999</v>
      </c>
      <c r="H31" s="15">
        <v>1512</v>
      </c>
      <c r="I31" s="15">
        <v>1404.731415</v>
      </c>
    </row>
    <row r="32" spans="2:9" x14ac:dyDescent="0.2">
      <c r="B32" s="19"/>
      <c r="D32" s="6"/>
      <c r="F32" s="15"/>
      <c r="G32" s="15"/>
      <c r="H32" s="15"/>
      <c r="I32" s="15"/>
    </row>
    <row r="33" spans="2:9" x14ac:dyDescent="0.2">
      <c r="B33" s="19"/>
      <c r="C33" s="1" t="s">
        <v>276</v>
      </c>
      <c r="D33" s="14">
        <f t="shared" ref="D33:E37" si="4">F33+H33</f>
        <v>2637</v>
      </c>
      <c r="E33" s="16">
        <f t="shared" si="4"/>
        <v>2044.352566</v>
      </c>
      <c r="F33" s="15">
        <v>1675</v>
      </c>
      <c r="G33" s="15">
        <v>1291.4857</v>
      </c>
      <c r="H33" s="15">
        <v>962</v>
      </c>
      <c r="I33" s="15">
        <v>752.86686599999996</v>
      </c>
    </row>
    <row r="34" spans="2:9" x14ac:dyDescent="0.2">
      <c r="B34" s="19"/>
      <c r="C34" s="1" t="s">
        <v>277</v>
      </c>
      <c r="D34" s="14">
        <f t="shared" si="4"/>
        <v>2605</v>
      </c>
      <c r="E34" s="16">
        <f t="shared" si="4"/>
        <v>2449.0616239999999</v>
      </c>
      <c r="F34" s="15">
        <v>1577</v>
      </c>
      <c r="G34" s="15">
        <v>1458.1288</v>
      </c>
      <c r="H34" s="15">
        <v>1028</v>
      </c>
      <c r="I34" s="15">
        <v>990.93282399999998</v>
      </c>
    </row>
    <row r="35" spans="2:9" x14ac:dyDescent="0.2">
      <c r="B35" s="19"/>
      <c r="C35" s="1" t="s">
        <v>278</v>
      </c>
      <c r="D35" s="14">
        <f t="shared" si="4"/>
        <v>1008</v>
      </c>
      <c r="E35" s="16">
        <f t="shared" si="4"/>
        <v>1093.8475309999999</v>
      </c>
      <c r="F35" s="15">
        <v>596</v>
      </c>
      <c r="G35" s="15">
        <v>668.21190000000001</v>
      </c>
      <c r="H35" s="15">
        <v>412</v>
      </c>
      <c r="I35" s="15">
        <v>425.63563099999999</v>
      </c>
    </row>
    <row r="36" spans="2:9" x14ac:dyDescent="0.2">
      <c r="B36" s="19"/>
      <c r="C36" s="1" t="s">
        <v>279</v>
      </c>
      <c r="D36" s="14">
        <f t="shared" si="4"/>
        <v>679</v>
      </c>
      <c r="E36" s="16">
        <f t="shared" si="4"/>
        <v>541.85985200000005</v>
      </c>
      <c r="F36" s="15">
        <v>422</v>
      </c>
      <c r="G36" s="15">
        <v>321.95359999999999</v>
      </c>
      <c r="H36" s="15">
        <v>257</v>
      </c>
      <c r="I36" s="15">
        <v>219.90625199999999</v>
      </c>
    </row>
    <row r="37" spans="2:9" x14ac:dyDescent="0.2">
      <c r="B37" s="19"/>
      <c r="C37" s="1" t="s">
        <v>280</v>
      </c>
      <c r="D37" s="14">
        <f t="shared" si="4"/>
        <v>42</v>
      </c>
      <c r="E37" s="16">
        <f t="shared" si="4"/>
        <v>15.295</v>
      </c>
      <c r="F37" s="15">
        <v>28</v>
      </c>
      <c r="G37" s="15">
        <v>11.1508</v>
      </c>
      <c r="H37" s="15">
        <v>14</v>
      </c>
      <c r="I37" s="15">
        <v>4.1441999999999997</v>
      </c>
    </row>
    <row r="38" spans="2:9" x14ac:dyDescent="0.2">
      <c r="D38" s="6"/>
      <c r="F38" s="15"/>
      <c r="G38" s="15"/>
    </row>
    <row r="39" spans="2:9" x14ac:dyDescent="0.2">
      <c r="B39" s="19"/>
      <c r="C39" s="1" t="s">
        <v>281</v>
      </c>
      <c r="D39" s="14">
        <f t="shared" ref="D39:E43" si="5">F39+H39</f>
        <v>1696</v>
      </c>
      <c r="E39" s="16">
        <f t="shared" si="5"/>
        <v>1370.9676480000001</v>
      </c>
      <c r="F39" s="15">
        <v>988</v>
      </c>
      <c r="G39" s="15">
        <v>773.43200000000002</v>
      </c>
      <c r="H39" s="15">
        <v>708</v>
      </c>
      <c r="I39" s="15">
        <v>597.53564800000004</v>
      </c>
    </row>
    <row r="40" spans="2:9" x14ac:dyDescent="0.2">
      <c r="B40" s="19"/>
      <c r="C40" s="1" t="s">
        <v>282</v>
      </c>
      <c r="D40" s="14">
        <f t="shared" si="5"/>
        <v>770</v>
      </c>
      <c r="E40" s="16">
        <f t="shared" si="5"/>
        <v>607.18416300000001</v>
      </c>
      <c r="F40" s="15">
        <v>459</v>
      </c>
      <c r="G40" s="15">
        <v>344.81049999999999</v>
      </c>
      <c r="H40" s="15">
        <v>311</v>
      </c>
      <c r="I40" s="15">
        <v>262.37366300000002</v>
      </c>
    </row>
    <row r="41" spans="2:9" x14ac:dyDescent="0.2">
      <c r="B41" s="19"/>
      <c r="C41" s="1" t="s">
        <v>283</v>
      </c>
      <c r="D41" s="14">
        <f t="shared" si="5"/>
        <v>1098</v>
      </c>
      <c r="E41" s="16">
        <f t="shared" si="5"/>
        <v>849.29882500000008</v>
      </c>
      <c r="F41" s="15">
        <v>741</v>
      </c>
      <c r="G41" s="15">
        <v>552.65620000000001</v>
      </c>
      <c r="H41" s="15">
        <v>357</v>
      </c>
      <c r="I41" s="15">
        <v>296.64262500000001</v>
      </c>
    </row>
    <row r="42" spans="2:9" x14ac:dyDescent="0.2">
      <c r="B42" s="19"/>
      <c r="C42" s="1" t="s">
        <v>284</v>
      </c>
      <c r="D42" s="14">
        <f t="shared" si="5"/>
        <v>844</v>
      </c>
      <c r="E42" s="16">
        <f t="shared" si="5"/>
        <v>599.37467600000002</v>
      </c>
      <c r="F42" s="15">
        <v>527</v>
      </c>
      <c r="G42" s="15">
        <v>388.39240000000001</v>
      </c>
      <c r="H42" s="15">
        <v>317</v>
      </c>
      <c r="I42" s="15">
        <v>210.98227600000001</v>
      </c>
    </row>
    <row r="43" spans="2:9" x14ac:dyDescent="0.2">
      <c r="B43" s="19"/>
      <c r="C43" s="1" t="s">
        <v>285</v>
      </c>
      <c r="D43" s="14">
        <f t="shared" si="5"/>
        <v>695</v>
      </c>
      <c r="E43" s="16">
        <f t="shared" si="5"/>
        <v>318.61947500000002</v>
      </c>
      <c r="F43" s="15">
        <v>474</v>
      </c>
      <c r="G43" s="15">
        <v>207.57730000000001</v>
      </c>
      <c r="H43" s="15">
        <v>221</v>
      </c>
      <c r="I43" s="15">
        <v>111.042175</v>
      </c>
    </row>
    <row r="44" spans="2:9" x14ac:dyDescent="0.2">
      <c r="B44" s="19"/>
      <c r="D44" s="6"/>
      <c r="F44" s="15"/>
      <c r="G44" s="15"/>
      <c r="H44" s="15"/>
      <c r="I44" s="15"/>
    </row>
    <row r="45" spans="2:9" x14ac:dyDescent="0.2">
      <c r="B45" s="19"/>
      <c r="C45" s="1" t="s">
        <v>286</v>
      </c>
      <c r="D45" s="14">
        <f t="shared" ref="D45:E54" si="6">F45+H45</f>
        <v>1352</v>
      </c>
      <c r="E45" s="16">
        <f t="shared" si="6"/>
        <v>1195.102948</v>
      </c>
      <c r="F45" s="15">
        <v>790</v>
      </c>
      <c r="G45" s="15">
        <v>714.5797</v>
      </c>
      <c r="H45" s="15">
        <v>562</v>
      </c>
      <c r="I45" s="15">
        <v>480.52324800000002</v>
      </c>
    </row>
    <row r="46" spans="2:9" x14ac:dyDescent="0.2">
      <c r="B46" s="19"/>
      <c r="C46" s="1" t="s">
        <v>287</v>
      </c>
      <c r="D46" s="14">
        <f t="shared" si="6"/>
        <v>799</v>
      </c>
      <c r="E46" s="16">
        <f t="shared" si="6"/>
        <v>600.21069499999999</v>
      </c>
      <c r="F46" s="15">
        <v>517</v>
      </c>
      <c r="G46" s="15">
        <v>407.2878</v>
      </c>
      <c r="H46" s="15">
        <v>282</v>
      </c>
      <c r="I46" s="15">
        <v>192.92289500000001</v>
      </c>
    </row>
    <row r="47" spans="2:9" x14ac:dyDescent="0.2">
      <c r="B47" s="19"/>
      <c r="C47" s="1" t="s">
        <v>288</v>
      </c>
      <c r="D47" s="14">
        <f t="shared" si="6"/>
        <v>1229</v>
      </c>
      <c r="E47" s="16">
        <f t="shared" si="6"/>
        <v>997.28739099999984</v>
      </c>
      <c r="F47" s="15">
        <v>719</v>
      </c>
      <c r="G47" s="15">
        <v>609.64299999999992</v>
      </c>
      <c r="H47" s="15">
        <v>510</v>
      </c>
      <c r="I47" s="15">
        <v>387.64439099999998</v>
      </c>
    </row>
    <row r="48" spans="2:9" x14ac:dyDescent="0.2">
      <c r="B48" s="19"/>
      <c r="C48" s="1" t="s">
        <v>289</v>
      </c>
      <c r="D48" s="14">
        <f t="shared" si="6"/>
        <v>644</v>
      </c>
      <c r="E48" s="16">
        <f t="shared" si="6"/>
        <v>440.06912699999998</v>
      </c>
      <c r="F48" s="15">
        <v>425</v>
      </c>
      <c r="G48" s="15">
        <v>291.90589999999997</v>
      </c>
      <c r="H48" s="15">
        <v>219</v>
      </c>
      <c r="I48" s="15">
        <v>148.16322700000001</v>
      </c>
    </row>
    <row r="49" spans="2:9" x14ac:dyDescent="0.2">
      <c r="B49" s="19"/>
      <c r="C49" s="1" t="s">
        <v>290</v>
      </c>
      <c r="D49" s="14">
        <f t="shared" si="6"/>
        <v>423</v>
      </c>
      <c r="E49" s="16">
        <f t="shared" si="6"/>
        <v>241.150969</v>
      </c>
      <c r="F49" s="15">
        <v>261</v>
      </c>
      <c r="G49" s="15">
        <v>155.6327</v>
      </c>
      <c r="H49" s="15">
        <v>162</v>
      </c>
      <c r="I49" s="15">
        <v>85.518269000000004</v>
      </c>
    </row>
    <row r="50" spans="2:9" x14ac:dyDescent="0.2">
      <c r="B50" s="19"/>
      <c r="C50" s="1" t="s">
        <v>291</v>
      </c>
      <c r="D50" s="14">
        <f t="shared" si="6"/>
        <v>429</v>
      </c>
      <c r="E50" s="16">
        <f t="shared" si="6"/>
        <v>198.70269000000002</v>
      </c>
      <c r="F50" s="15">
        <v>280</v>
      </c>
      <c r="G50" s="15">
        <v>111.3352</v>
      </c>
      <c r="H50" s="15">
        <v>149</v>
      </c>
      <c r="I50" s="15">
        <v>87.367490000000004</v>
      </c>
    </row>
    <row r="51" spans="2:9" x14ac:dyDescent="0.2">
      <c r="B51" s="19"/>
      <c r="C51" s="1" t="s">
        <v>292</v>
      </c>
      <c r="D51" s="14">
        <f t="shared" si="6"/>
        <v>601</v>
      </c>
      <c r="E51" s="16">
        <f t="shared" si="6"/>
        <v>246.31945999999999</v>
      </c>
      <c r="F51" s="15">
        <v>408</v>
      </c>
      <c r="G51" s="15">
        <v>148.3176</v>
      </c>
      <c r="H51" s="15">
        <v>193</v>
      </c>
      <c r="I51" s="15">
        <v>98.001859999999994</v>
      </c>
    </row>
    <row r="52" spans="2:9" x14ac:dyDescent="0.2">
      <c r="B52" s="19"/>
      <c r="C52" s="1" t="s">
        <v>293</v>
      </c>
      <c r="D52" s="14">
        <f t="shared" si="6"/>
        <v>468</v>
      </c>
      <c r="E52" s="16">
        <f t="shared" si="6"/>
        <v>217.62552600000001</v>
      </c>
      <c r="F52" s="15">
        <v>313</v>
      </c>
      <c r="G52" s="15">
        <v>152.23320000000001</v>
      </c>
      <c r="H52" s="15">
        <v>155</v>
      </c>
      <c r="I52" s="15">
        <v>65.392325999999997</v>
      </c>
    </row>
    <row r="53" spans="2:9" x14ac:dyDescent="0.2">
      <c r="B53" s="19"/>
      <c r="C53" s="1" t="s">
        <v>294</v>
      </c>
      <c r="D53" s="14">
        <f t="shared" si="6"/>
        <v>815</v>
      </c>
      <c r="E53" s="16">
        <f t="shared" si="6"/>
        <v>604.96770400000003</v>
      </c>
      <c r="F53" s="15">
        <v>522</v>
      </c>
      <c r="G53" s="15">
        <v>370.95980000000003</v>
      </c>
      <c r="H53" s="15">
        <v>293</v>
      </c>
      <c r="I53" s="15">
        <v>234.007904</v>
      </c>
    </row>
    <row r="54" spans="2:9" x14ac:dyDescent="0.2">
      <c r="B54" s="19"/>
      <c r="C54" s="1" t="s">
        <v>295</v>
      </c>
      <c r="D54" s="14">
        <f t="shared" si="6"/>
        <v>1100</v>
      </c>
      <c r="E54" s="16">
        <f t="shared" si="6"/>
        <v>751.09624399999996</v>
      </c>
      <c r="F54" s="15">
        <v>682</v>
      </c>
      <c r="G54" s="15">
        <v>454.04659999999996</v>
      </c>
      <c r="H54" s="15">
        <v>418</v>
      </c>
      <c r="I54" s="15">
        <v>297.049644</v>
      </c>
    </row>
    <row r="55" spans="2:9" x14ac:dyDescent="0.2">
      <c r="B55" s="19"/>
      <c r="D55" s="6"/>
      <c r="F55" s="15"/>
      <c r="G55" s="15"/>
      <c r="H55" s="15"/>
      <c r="I55" s="15"/>
    </row>
    <row r="56" spans="2:9" x14ac:dyDescent="0.2">
      <c r="B56" s="19"/>
      <c r="C56" s="1" t="s">
        <v>296</v>
      </c>
      <c r="D56" s="14">
        <f t="shared" ref="D56:E62" si="7">F56+H56</f>
        <v>3408</v>
      </c>
      <c r="E56" s="16">
        <f t="shared" si="7"/>
        <v>2995.0607819999996</v>
      </c>
      <c r="F56" s="15">
        <v>2059</v>
      </c>
      <c r="G56" s="15">
        <v>1734.5793999999999</v>
      </c>
      <c r="H56" s="15">
        <v>1349</v>
      </c>
      <c r="I56" s="15">
        <v>1260.4813819999999</v>
      </c>
    </row>
    <row r="57" spans="2:9" x14ac:dyDescent="0.2">
      <c r="B57" s="19"/>
      <c r="C57" s="1" t="s">
        <v>297</v>
      </c>
      <c r="D57" s="14">
        <f t="shared" si="7"/>
        <v>632</v>
      </c>
      <c r="E57" s="16">
        <f t="shared" si="7"/>
        <v>349.383847</v>
      </c>
      <c r="F57" s="15">
        <v>414</v>
      </c>
      <c r="G57" s="15">
        <v>209.8973</v>
      </c>
      <c r="H57" s="15">
        <v>218</v>
      </c>
      <c r="I57" s="15">
        <v>139.486547</v>
      </c>
    </row>
    <row r="58" spans="2:9" x14ac:dyDescent="0.2">
      <c r="B58" s="19"/>
      <c r="C58" s="1" t="s">
        <v>298</v>
      </c>
      <c r="D58" s="14">
        <f t="shared" si="7"/>
        <v>431</v>
      </c>
      <c r="E58" s="16">
        <f t="shared" si="7"/>
        <v>274.94353999999998</v>
      </c>
      <c r="F58" s="15">
        <v>271</v>
      </c>
      <c r="G58" s="15">
        <v>167.61170000000001</v>
      </c>
      <c r="H58" s="15">
        <v>160</v>
      </c>
      <c r="I58" s="15">
        <v>107.33184</v>
      </c>
    </row>
    <row r="59" spans="2:9" x14ac:dyDescent="0.2">
      <c r="B59" s="19"/>
      <c r="C59" s="1" t="s">
        <v>299</v>
      </c>
      <c r="D59" s="14">
        <f t="shared" si="7"/>
        <v>1688</v>
      </c>
      <c r="E59" s="16">
        <f t="shared" si="7"/>
        <v>1330.4716980000001</v>
      </c>
      <c r="F59" s="15">
        <v>1021</v>
      </c>
      <c r="G59" s="15">
        <v>803.41110000000003</v>
      </c>
      <c r="H59" s="15">
        <v>667</v>
      </c>
      <c r="I59" s="15">
        <v>527.06059800000003</v>
      </c>
    </row>
    <row r="60" spans="2:9" x14ac:dyDescent="0.2">
      <c r="B60" s="19"/>
      <c r="C60" s="1" t="s">
        <v>300</v>
      </c>
      <c r="D60" s="14">
        <f t="shared" si="7"/>
        <v>1028</v>
      </c>
      <c r="E60" s="16">
        <f t="shared" si="7"/>
        <v>758.50252</v>
      </c>
      <c r="F60" s="15">
        <v>644</v>
      </c>
      <c r="G60" s="15">
        <v>456.18639999999999</v>
      </c>
      <c r="H60" s="15">
        <v>384</v>
      </c>
      <c r="I60" s="15">
        <v>302.31612000000001</v>
      </c>
    </row>
    <row r="61" spans="2:9" x14ac:dyDescent="0.2">
      <c r="B61" s="19"/>
      <c r="C61" s="1" t="s">
        <v>301</v>
      </c>
      <c r="D61" s="14">
        <f t="shared" si="7"/>
        <v>921</v>
      </c>
      <c r="E61" s="16">
        <f t="shared" si="7"/>
        <v>521.99169700000004</v>
      </c>
      <c r="F61" s="15">
        <v>614</v>
      </c>
      <c r="G61" s="15">
        <v>336.29970000000003</v>
      </c>
      <c r="H61" s="15">
        <v>307</v>
      </c>
      <c r="I61" s="15">
        <v>185.69199699999999</v>
      </c>
    </row>
    <row r="62" spans="2:9" x14ac:dyDescent="0.2">
      <c r="B62" s="19"/>
      <c r="C62" s="1" t="s">
        <v>302</v>
      </c>
      <c r="D62" s="14">
        <f t="shared" si="7"/>
        <v>2468</v>
      </c>
      <c r="E62" s="16">
        <f t="shared" si="7"/>
        <v>2221.6091999999999</v>
      </c>
      <c r="F62" s="15">
        <v>1611</v>
      </c>
      <c r="G62" s="15">
        <v>1466.4086</v>
      </c>
      <c r="H62" s="15">
        <v>857</v>
      </c>
      <c r="I62" s="15">
        <v>755.20060000000001</v>
      </c>
    </row>
    <row r="63" spans="2:9" x14ac:dyDescent="0.2">
      <c r="B63" s="19"/>
      <c r="D63" s="6"/>
      <c r="F63" s="15"/>
      <c r="G63" s="15"/>
      <c r="H63" s="15"/>
      <c r="I63" s="15"/>
    </row>
    <row r="64" spans="2:9" x14ac:dyDescent="0.2">
      <c r="B64" s="19"/>
      <c r="C64" s="1" t="s">
        <v>303</v>
      </c>
      <c r="D64" s="14">
        <f t="shared" ref="D64:E70" si="8">F64+H64</f>
        <v>3662</v>
      </c>
      <c r="E64" s="16">
        <f t="shared" si="8"/>
        <v>3667.1979999999994</v>
      </c>
      <c r="F64" s="15">
        <v>2332</v>
      </c>
      <c r="G64" s="15">
        <v>2223.7565999999997</v>
      </c>
      <c r="H64" s="15">
        <v>1330</v>
      </c>
      <c r="I64" s="15">
        <v>1443.4413999999999</v>
      </c>
    </row>
    <row r="65" spans="1:9" x14ac:dyDescent="0.2">
      <c r="B65" s="19"/>
      <c r="C65" s="1" t="s">
        <v>304</v>
      </c>
      <c r="D65" s="14">
        <f t="shared" si="8"/>
        <v>689</v>
      </c>
      <c r="E65" s="16">
        <f t="shared" si="8"/>
        <v>779.10926999999992</v>
      </c>
      <c r="F65" s="15">
        <v>489</v>
      </c>
      <c r="G65" s="15">
        <v>606.67939999999999</v>
      </c>
      <c r="H65" s="15">
        <v>200</v>
      </c>
      <c r="I65" s="15">
        <v>172.42986999999999</v>
      </c>
    </row>
    <row r="66" spans="1:9" x14ac:dyDescent="0.2">
      <c r="B66" s="19"/>
      <c r="C66" s="1" t="s">
        <v>305</v>
      </c>
      <c r="D66" s="14">
        <f t="shared" si="8"/>
        <v>1214</v>
      </c>
      <c r="E66" s="16">
        <f t="shared" si="8"/>
        <v>971.57145500000001</v>
      </c>
      <c r="F66" s="15">
        <v>762</v>
      </c>
      <c r="G66" s="15">
        <v>591.62819999999999</v>
      </c>
      <c r="H66" s="15">
        <v>452</v>
      </c>
      <c r="I66" s="15">
        <v>379.94325500000002</v>
      </c>
    </row>
    <row r="67" spans="1:9" x14ac:dyDescent="0.2">
      <c r="C67" s="1" t="s">
        <v>306</v>
      </c>
      <c r="D67" s="14">
        <f t="shared" si="8"/>
        <v>782</v>
      </c>
      <c r="E67" s="16">
        <f t="shared" si="8"/>
        <v>453.99220300000002</v>
      </c>
      <c r="F67" s="15">
        <v>448</v>
      </c>
      <c r="G67" s="15">
        <v>235.86150000000001</v>
      </c>
      <c r="H67" s="15">
        <v>334</v>
      </c>
      <c r="I67" s="15">
        <v>218.13070300000001</v>
      </c>
    </row>
    <row r="68" spans="1:9" x14ac:dyDescent="0.2">
      <c r="C68" s="1" t="s">
        <v>307</v>
      </c>
      <c r="D68" s="14">
        <f t="shared" si="8"/>
        <v>428</v>
      </c>
      <c r="E68" s="16">
        <f t="shared" si="8"/>
        <v>268.87452400000001</v>
      </c>
      <c r="F68" s="15">
        <v>236</v>
      </c>
      <c r="G68" s="15">
        <v>129.92670000000001</v>
      </c>
      <c r="H68" s="15">
        <v>192</v>
      </c>
      <c r="I68" s="15">
        <v>138.947824</v>
      </c>
    </row>
    <row r="69" spans="1:9" x14ac:dyDescent="0.2">
      <c r="C69" s="1" t="s">
        <v>308</v>
      </c>
      <c r="D69" s="14">
        <f t="shared" si="8"/>
        <v>691</v>
      </c>
      <c r="E69" s="16">
        <f t="shared" si="8"/>
        <v>358.51872900000001</v>
      </c>
      <c r="F69" s="15">
        <v>464</v>
      </c>
      <c r="G69" s="15">
        <v>225.79730000000001</v>
      </c>
      <c r="H69" s="15">
        <v>227</v>
      </c>
      <c r="I69" s="15">
        <v>132.721429</v>
      </c>
    </row>
    <row r="70" spans="1:9" x14ac:dyDescent="0.2">
      <c r="C70" s="1" t="s">
        <v>309</v>
      </c>
      <c r="D70" s="14">
        <f t="shared" si="8"/>
        <v>152</v>
      </c>
      <c r="E70" s="16">
        <f t="shared" si="8"/>
        <v>82.003475000000009</v>
      </c>
      <c r="F70" s="15">
        <v>97</v>
      </c>
      <c r="G70" s="15">
        <v>47.923200000000001</v>
      </c>
      <c r="H70" s="15">
        <v>55</v>
      </c>
      <c r="I70" s="15">
        <v>34.080275</v>
      </c>
    </row>
    <row r="71" spans="1:9" ht="18" thickBot="1" x14ac:dyDescent="0.25">
      <c r="B71" s="5"/>
      <c r="C71" s="5"/>
      <c r="D71" s="20"/>
      <c r="E71" s="5"/>
      <c r="F71" s="29"/>
      <c r="G71" s="29"/>
      <c r="H71" s="29"/>
      <c r="I71" s="29"/>
    </row>
    <row r="72" spans="1:9" x14ac:dyDescent="0.2">
      <c r="A72" s="19"/>
      <c r="D72" s="1" t="s">
        <v>91</v>
      </c>
      <c r="F72" s="19"/>
      <c r="G72" s="1" t="s">
        <v>318</v>
      </c>
    </row>
    <row r="73" spans="1:9" x14ac:dyDescent="0.2">
      <c r="A73" s="1"/>
      <c r="D73" s="19"/>
      <c r="F73" s="19"/>
      <c r="G73" s="19"/>
      <c r="H73" s="19"/>
      <c r="I73" s="19"/>
    </row>
  </sheetData>
  <phoneticPr fontId="2"/>
  <pageMargins left="0.23000000000000004" right="0.23000000000000004" top="0.55000000000000004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3"/>
  <sheetViews>
    <sheetView showGridLines="0" zoomScale="75" workbookViewId="0"/>
  </sheetViews>
  <sheetFormatPr defaultColWidth="17.125" defaultRowHeight="17.25" x14ac:dyDescent="0.2"/>
  <cols>
    <col min="1" max="1" width="13.375" style="2" customWidth="1"/>
    <col min="2" max="2" width="20.875" style="2" customWidth="1"/>
    <col min="3" max="4" width="13.375" style="2" customWidth="1"/>
    <col min="5" max="7" width="12.125" style="2" customWidth="1"/>
    <col min="8" max="8" width="10.875" style="2" customWidth="1"/>
    <col min="9" max="12" width="9.625" style="2" customWidth="1"/>
    <col min="13" max="256" width="17.125" style="2"/>
    <col min="257" max="257" width="13.375" style="2" customWidth="1"/>
    <col min="258" max="258" width="20.875" style="2" customWidth="1"/>
    <col min="259" max="260" width="13.375" style="2" customWidth="1"/>
    <col min="261" max="263" width="12.125" style="2" customWidth="1"/>
    <col min="264" max="264" width="10.875" style="2" customWidth="1"/>
    <col min="265" max="268" width="9.625" style="2" customWidth="1"/>
    <col min="269" max="512" width="17.125" style="2"/>
    <col min="513" max="513" width="13.375" style="2" customWidth="1"/>
    <col min="514" max="514" width="20.875" style="2" customWidth="1"/>
    <col min="515" max="516" width="13.375" style="2" customWidth="1"/>
    <col min="517" max="519" width="12.125" style="2" customWidth="1"/>
    <col min="520" max="520" width="10.875" style="2" customWidth="1"/>
    <col min="521" max="524" width="9.625" style="2" customWidth="1"/>
    <col min="525" max="768" width="17.125" style="2"/>
    <col min="769" max="769" width="13.375" style="2" customWidth="1"/>
    <col min="770" max="770" width="20.875" style="2" customWidth="1"/>
    <col min="771" max="772" width="13.375" style="2" customWidth="1"/>
    <col min="773" max="775" width="12.125" style="2" customWidth="1"/>
    <col min="776" max="776" width="10.875" style="2" customWidth="1"/>
    <col min="777" max="780" width="9.625" style="2" customWidth="1"/>
    <col min="781" max="1024" width="17.125" style="2"/>
    <col min="1025" max="1025" width="13.375" style="2" customWidth="1"/>
    <col min="1026" max="1026" width="20.875" style="2" customWidth="1"/>
    <col min="1027" max="1028" width="13.375" style="2" customWidth="1"/>
    <col min="1029" max="1031" width="12.125" style="2" customWidth="1"/>
    <col min="1032" max="1032" width="10.875" style="2" customWidth="1"/>
    <col min="1033" max="1036" width="9.625" style="2" customWidth="1"/>
    <col min="1037" max="1280" width="17.125" style="2"/>
    <col min="1281" max="1281" width="13.375" style="2" customWidth="1"/>
    <col min="1282" max="1282" width="20.875" style="2" customWidth="1"/>
    <col min="1283" max="1284" width="13.375" style="2" customWidth="1"/>
    <col min="1285" max="1287" width="12.125" style="2" customWidth="1"/>
    <col min="1288" max="1288" width="10.875" style="2" customWidth="1"/>
    <col min="1289" max="1292" width="9.625" style="2" customWidth="1"/>
    <col min="1293" max="1536" width="17.125" style="2"/>
    <col min="1537" max="1537" width="13.375" style="2" customWidth="1"/>
    <col min="1538" max="1538" width="20.875" style="2" customWidth="1"/>
    <col min="1539" max="1540" width="13.375" style="2" customWidth="1"/>
    <col min="1541" max="1543" width="12.125" style="2" customWidth="1"/>
    <col min="1544" max="1544" width="10.875" style="2" customWidth="1"/>
    <col min="1545" max="1548" width="9.625" style="2" customWidth="1"/>
    <col min="1549" max="1792" width="17.125" style="2"/>
    <col min="1793" max="1793" width="13.375" style="2" customWidth="1"/>
    <col min="1794" max="1794" width="20.875" style="2" customWidth="1"/>
    <col min="1795" max="1796" width="13.375" style="2" customWidth="1"/>
    <col min="1797" max="1799" width="12.125" style="2" customWidth="1"/>
    <col min="1800" max="1800" width="10.875" style="2" customWidth="1"/>
    <col min="1801" max="1804" width="9.625" style="2" customWidth="1"/>
    <col min="1805" max="2048" width="17.125" style="2"/>
    <col min="2049" max="2049" width="13.375" style="2" customWidth="1"/>
    <col min="2050" max="2050" width="20.875" style="2" customWidth="1"/>
    <col min="2051" max="2052" width="13.375" style="2" customWidth="1"/>
    <col min="2053" max="2055" width="12.125" style="2" customWidth="1"/>
    <col min="2056" max="2056" width="10.875" style="2" customWidth="1"/>
    <col min="2057" max="2060" width="9.625" style="2" customWidth="1"/>
    <col min="2061" max="2304" width="17.125" style="2"/>
    <col min="2305" max="2305" width="13.375" style="2" customWidth="1"/>
    <col min="2306" max="2306" width="20.875" style="2" customWidth="1"/>
    <col min="2307" max="2308" width="13.375" style="2" customWidth="1"/>
    <col min="2309" max="2311" width="12.125" style="2" customWidth="1"/>
    <col min="2312" max="2312" width="10.875" style="2" customWidth="1"/>
    <col min="2313" max="2316" width="9.625" style="2" customWidth="1"/>
    <col min="2317" max="2560" width="17.125" style="2"/>
    <col min="2561" max="2561" width="13.375" style="2" customWidth="1"/>
    <col min="2562" max="2562" width="20.875" style="2" customWidth="1"/>
    <col min="2563" max="2564" width="13.375" style="2" customWidth="1"/>
    <col min="2565" max="2567" width="12.125" style="2" customWidth="1"/>
    <col min="2568" max="2568" width="10.875" style="2" customWidth="1"/>
    <col min="2569" max="2572" width="9.625" style="2" customWidth="1"/>
    <col min="2573" max="2816" width="17.125" style="2"/>
    <col min="2817" max="2817" width="13.375" style="2" customWidth="1"/>
    <col min="2818" max="2818" width="20.875" style="2" customWidth="1"/>
    <col min="2819" max="2820" width="13.375" style="2" customWidth="1"/>
    <col min="2821" max="2823" width="12.125" style="2" customWidth="1"/>
    <col min="2824" max="2824" width="10.875" style="2" customWidth="1"/>
    <col min="2825" max="2828" width="9.625" style="2" customWidth="1"/>
    <col min="2829" max="3072" width="17.125" style="2"/>
    <col min="3073" max="3073" width="13.375" style="2" customWidth="1"/>
    <col min="3074" max="3074" width="20.875" style="2" customWidth="1"/>
    <col min="3075" max="3076" width="13.375" style="2" customWidth="1"/>
    <col min="3077" max="3079" width="12.125" style="2" customWidth="1"/>
    <col min="3080" max="3080" width="10.875" style="2" customWidth="1"/>
    <col min="3081" max="3084" width="9.625" style="2" customWidth="1"/>
    <col min="3085" max="3328" width="17.125" style="2"/>
    <col min="3329" max="3329" width="13.375" style="2" customWidth="1"/>
    <col min="3330" max="3330" width="20.875" style="2" customWidth="1"/>
    <col min="3331" max="3332" width="13.375" style="2" customWidth="1"/>
    <col min="3333" max="3335" width="12.125" style="2" customWidth="1"/>
    <col min="3336" max="3336" width="10.875" style="2" customWidth="1"/>
    <col min="3337" max="3340" width="9.625" style="2" customWidth="1"/>
    <col min="3341" max="3584" width="17.125" style="2"/>
    <col min="3585" max="3585" width="13.375" style="2" customWidth="1"/>
    <col min="3586" max="3586" width="20.875" style="2" customWidth="1"/>
    <col min="3587" max="3588" width="13.375" style="2" customWidth="1"/>
    <col min="3589" max="3591" width="12.125" style="2" customWidth="1"/>
    <col min="3592" max="3592" width="10.875" style="2" customWidth="1"/>
    <col min="3593" max="3596" width="9.625" style="2" customWidth="1"/>
    <col min="3597" max="3840" width="17.125" style="2"/>
    <col min="3841" max="3841" width="13.375" style="2" customWidth="1"/>
    <col min="3842" max="3842" width="20.875" style="2" customWidth="1"/>
    <col min="3843" max="3844" width="13.375" style="2" customWidth="1"/>
    <col min="3845" max="3847" width="12.125" style="2" customWidth="1"/>
    <col min="3848" max="3848" width="10.875" style="2" customWidth="1"/>
    <col min="3849" max="3852" width="9.625" style="2" customWidth="1"/>
    <col min="3853" max="4096" width="17.125" style="2"/>
    <col min="4097" max="4097" width="13.375" style="2" customWidth="1"/>
    <col min="4098" max="4098" width="20.875" style="2" customWidth="1"/>
    <col min="4099" max="4100" width="13.375" style="2" customWidth="1"/>
    <col min="4101" max="4103" width="12.125" style="2" customWidth="1"/>
    <col min="4104" max="4104" width="10.875" style="2" customWidth="1"/>
    <col min="4105" max="4108" width="9.625" style="2" customWidth="1"/>
    <col min="4109" max="4352" width="17.125" style="2"/>
    <col min="4353" max="4353" width="13.375" style="2" customWidth="1"/>
    <col min="4354" max="4354" width="20.875" style="2" customWidth="1"/>
    <col min="4355" max="4356" width="13.375" style="2" customWidth="1"/>
    <col min="4357" max="4359" width="12.125" style="2" customWidth="1"/>
    <col min="4360" max="4360" width="10.875" style="2" customWidth="1"/>
    <col min="4361" max="4364" width="9.625" style="2" customWidth="1"/>
    <col min="4365" max="4608" width="17.125" style="2"/>
    <col min="4609" max="4609" width="13.375" style="2" customWidth="1"/>
    <col min="4610" max="4610" width="20.875" style="2" customWidth="1"/>
    <col min="4611" max="4612" width="13.375" style="2" customWidth="1"/>
    <col min="4613" max="4615" width="12.125" style="2" customWidth="1"/>
    <col min="4616" max="4616" width="10.875" style="2" customWidth="1"/>
    <col min="4617" max="4620" width="9.625" style="2" customWidth="1"/>
    <col min="4621" max="4864" width="17.125" style="2"/>
    <col min="4865" max="4865" width="13.375" style="2" customWidth="1"/>
    <col min="4866" max="4866" width="20.875" style="2" customWidth="1"/>
    <col min="4867" max="4868" width="13.375" style="2" customWidth="1"/>
    <col min="4869" max="4871" width="12.125" style="2" customWidth="1"/>
    <col min="4872" max="4872" width="10.875" style="2" customWidth="1"/>
    <col min="4873" max="4876" width="9.625" style="2" customWidth="1"/>
    <col min="4877" max="5120" width="17.125" style="2"/>
    <col min="5121" max="5121" width="13.375" style="2" customWidth="1"/>
    <col min="5122" max="5122" width="20.875" style="2" customWidth="1"/>
    <col min="5123" max="5124" width="13.375" style="2" customWidth="1"/>
    <col min="5125" max="5127" width="12.125" style="2" customWidth="1"/>
    <col min="5128" max="5128" width="10.875" style="2" customWidth="1"/>
    <col min="5129" max="5132" width="9.625" style="2" customWidth="1"/>
    <col min="5133" max="5376" width="17.125" style="2"/>
    <col min="5377" max="5377" width="13.375" style="2" customWidth="1"/>
    <col min="5378" max="5378" width="20.875" style="2" customWidth="1"/>
    <col min="5379" max="5380" width="13.375" style="2" customWidth="1"/>
    <col min="5381" max="5383" width="12.125" style="2" customWidth="1"/>
    <col min="5384" max="5384" width="10.875" style="2" customWidth="1"/>
    <col min="5385" max="5388" width="9.625" style="2" customWidth="1"/>
    <col min="5389" max="5632" width="17.125" style="2"/>
    <col min="5633" max="5633" width="13.375" style="2" customWidth="1"/>
    <col min="5634" max="5634" width="20.875" style="2" customWidth="1"/>
    <col min="5635" max="5636" width="13.375" style="2" customWidth="1"/>
    <col min="5637" max="5639" width="12.125" style="2" customWidth="1"/>
    <col min="5640" max="5640" width="10.875" style="2" customWidth="1"/>
    <col min="5641" max="5644" width="9.625" style="2" customWidth="1"/>
    <col min="5645" max="5888" width="17.125" style="2"/>
    <col min="5889" max="5889" width="13.375" style="2" customWidth="1"/>
    <col min="5890" max="5890" width="20.875" style="2" customWidth="1"/>
    <col min="5891" max="5892" width="13.375" style="2" customWidth="1"/>
    <col min="5893" max="5895" width="12.125" style="2" customWidth="1"/>
    <col min="5896" max="5896" width="10.875" style="2" customWidth="1"/>
    <col min="5897" max="5900" width="9.625" style="2" customWidth="1"/>
    <col min="5901" max="6144" width="17.125" style="2"/>
    <col min="6145" max="6145" width="13.375" style="2" customWidth="1"/>
    <col min="6146" max="6146" width="20.875" style="2" customWidth="1"/>
    <col min="6147" max="6148" width="13.375" style="2" customWidth="1"/>
    <col min="6149" max="6151" width="12.125" style="2" customWidth="1"/>
    <col min="6152" max="6152" width="10.875" style="2" customWidth="1"/>
    <col min="6153" max="6156" width="9.625" style="2" customWidth="1"/>
    <col min="6157" max="6400" width="17.125" style="2"/>
    <col min="6401" max="6401" width="13.375" style="2" customWidth="1"/>
    <col min="6402" max="6402" width="20.875" style="2" customWidth="1"/>
    <col min="6403" max="6404" width="13.375" style="2" customWidth="1"/>
    <col min="6405" max="6407" width="12.125" style="2" customWidth="1"/>
    <col min="6408" max="6408" width="10.875" style="2" customWidth="1"/>
    <col min="6409" max="6412" width="9.625" style="2" customWidth="1"/>
    <col min="6413" max="6656" width="17.125" style="2"/>
    <col min="6657" max="6657" width="13.375" style="2" customWidth="1"/>
    <col min="6658" max="6658" width="20.875" style="2" customWidth="1"/>
    <col min="6659" max="6660" width="13.375" style="2" customWidth="1"/>
    <col min="6661" max="6663" width="12.125" style="2" customWidth="1"/>
    <col min="6664" max="6664" width="10.875" style="2" customWidth="1"/>
    <col min="6665" max="6668" width="9.625" style="2" customWidth="1"/>
    <col min="6669" max="6912" width="17.125" style="2"/>
    <col min="6913" max="6913" width="13.375" style="2" customWidth="1"/>
    <col min="6914" max="6914" width="20.875" style="2" customWidth="1"/>
    <col min="6915" max="6916" width="13.375" style="2" customWidth="1"/>
    <col min="6917" max="6919" width="12.125" style="2" customWidth="1"/>
    <col min="6920" max="6920" width="10.875" style="2" customWidth="1"/>
    <col min="6921" max="6924" width="9.625" style="2" customWidth="1"/>
    <col min="6925" max="7168" width="17.125" style="2"/>
    <col min="7169" max="7169" width="13.375" style="2" customWidth="1"/>
    <col min="7170" max="7170" width="20.875" style="2" customWidth="1"/>
    <col min="7171" max="7172" width="13.375" style="2" customWidth="1"/>
    <col min="7173" max="7175" width="12.125" style="2" customWidth="1"/>
    <col min="7176" max="7176" width="10.875" style="2" customWidth="1"/>
    <col min="7177" max="7180" width="9.625" style="2" customWidth="1"/>
    <col min="7181" max="7424" width="17.125" style="2"/>
    <col min="7425" max="7425" width="13.375" style="2" customWidth="1"/>
    <col min="7426" max="7426" width="20.875" style="2" customWidth="1"/>
    <col min="7427" max="7428" width="13.375" style="2" customWidth="1"/>
    <col min="7429" max="7431" width="12.125" style="2" customWidth="1"/>
    <col min="7432" max="7432" width="10.875" style="2" customWidth="1"/>
    <col min="7433" max="7436" width="9.625" style="2" customWidth="1"/>
    <col min="7437" max="7680" width="17.125" style="2"/>
    <col min="7681" max="7681" width="13.375" style="2" customWidth="1"/>
    <col min="7682" max="7682" width="20.875" style="2" customWidth="1"/>
    <col min="7683" max="7684" width="13.375" style="2" customWidth="1"/>
    <col min="7685" max="7687" width="12.125" style="2" customWidth="1"/>
    <col min="7688" max="7688" width="10.875" style="2" customWidth="1"/>
    <col min="7689" max="7692" width="9.625" style="2" customWidth="1"/>
    <col min="7693" max="7936" width="17.125" style="2"/>
    <col min="7937" max="7937" width="13.375" style="2" customWidth="1"/>
    <col min="7938" max="7938" width="20.875" style="2" customWidth="1"/>
    <col min="7939" max="7940" width="13.375" style="2" customWidth="1"/>
    <col min="7941" max="7943" width="12.125" style="2" customWidth="1"/>
    <col min="7944" max="7944" width="10.875" style="2" customWidth="1"/>
    <col min="7945" max="7948" width="9.625" style="2" customWidth="1"/>
    <col min="7949" max="8192" width="17.125" style="2"/>
    <col min="8193" max="8193" width="13.375" style="2" customWidth="1"/>
    <col min="8194" max="8194" width="20.875" style="2" customWidth="1"/>
    <col min="8195" max="8196" width="13.375" style="2" customWidth="1"/>
    <col min="8197" max="8199" width="12.125" style="2" customWidth="1"/>
    <col min="8200" max="8200" width="10.875" style="2" customWidth="1"/>
    <col min="8201" max="8204" width="9.625" style="2" customWidth="1"/>
    <col min="8205" max="8448" width="17.125" style="2"/>
    <col min="8449" max="8449" width="13.375" style="2" customWidth="1"/>
    <col min="8450" max="8450" width="20.875" style="2" customWidth="1"/>
    <col min="8451" max="8452" width="13.375" style="2" customWidth="1"/>
    <col min="8453" max="8455" width="12.125" style="2" customWidth="1"/>
    <col min="8456" max="8456" width="10.875" style="2" customWidth="1"/>
    <col min="8457" max="8460" width="9.625" style="2" customWidth="1"/>
    <col min="8461" max="8704" width="17.125" style="2"/>
    <col min="8705" max="8705" width="13.375" style="2" customWidth="1"/>
    <col min="8706" max="8706" width="20.875" style="2" customWidth="1"/>
    <col min="8707" max="8708" width="13.375" style="2" customWidth="1"/>
    <col min="8709" max="8711" width="12.125" style="2" customWidth="1"/>
    <col min="8712" max="8712" width="10.875" style="2" customWidth="1"/>
    <col min="8713" max="8716" width="9.625" style="2" customWidth="1"/>
    <col min="8717" max="8960" width="17.125" style="2"/>
    <col min="8961" max="8961" width="13.375" style="2" customWidth="1"/>
    <col min="8962" max="8962" width="20.875" style="2" customWidth="1"/>
    <col min="8963" max="8964" width="13.375" style="2" customWidth="1"/>
    <col min="8965" max="8967" width="12.125" style="2" customWidth="1"/>
    <col min="8968" max="8968" width="10.875" style="2" customWidth="1"/>
    <col min="8969" max="8972" width="9.625" style="2" customWidth="1"/>
    <col min="8973" max="9216" width="17.125" style="2"/>
    <col min="9217" max="9217" width="13.375" style="2" customWidth="1"/>
    <col min="9218" max="9218" width="20.875" style="2" customWidth="1"/>
    <col min="9219" max="9220" width="13.375" style="2" customWidth="1"/>
    <col min="9221" max="9223" width="12.125" style="2" customWidth="1"/>
    <col min="9224" max="9224" width="10.875" style="2" customWidth="1"/>
    <col min="9225" max="9228" width="9.625" style="2" customWidth="1"/>
    <col min="9229" max="9472" width="17.125" style="2"/>
    <col min="9473" max="9473" width="13.375" style="2" customWidth="1"/>
    <col min="9474" max="9474" width="20.875" style="2" customWidth="1"/>
    <col min="9475" max="9476" width="13.375" style="2" customWidth="1"/>
    <col min="9477" max="9479" width="12.125" style="2" customWidth="1"/>
    <col min="9480" max="9480" width="10.875" style="2" customWidth="1"/>
    <col min="9481" max="9484" width="9.625" style="2" customWidth="1"/>
    <col min="9485" max="9728" width="17.125" style="2"/>
    <col min="9729" max="9729" width="13.375" style="2" customWidth="1"/>
    <col min="9730" max="9730" width="20.875" style="2" customWidth="1"/>
    <col min="9731" max="9732" width="13.375" style="2" customWidth="1"/>
    <col min="9733" max="9735" width="12.125" style="2" customWidth="1"/>
    <col min="9736" max="9736" width="10.875" style="2" customWidth="1"/>
    <col min="9737" max="9740" width="9.625" style="2" customWidth="1"/>
    <col min="9741" max="9984" width="17.125" style="2"/>
    <col min="9985" max="9985" width="13.375" style="2" customWidth="1"/>
    <col min="9986" max="9986" width="20.875" style="2" customWidth="1"/>
    <col min="9987" max="9988" width="13.375" style="2" customWidth="1"/>
    <col min="9989" max="9991" width="12.125" style="2" customWidth="1"/>
    <col min="9992" max="9992" width="10.875" style="2" customWidth="1"/>
    <col min="9993" max="9996" width="9.625" style="2" customWidth="1"/>
    <col min="9997" max="10240" width="17.125" style="2"/>
    <col min="10241" max="10241" width="13.375" style="2" customWidth="1"/>
    <col min="10242" max="10242" width="20.875" style="2" customWidth="1"/>
    <col min="10243" max="10244" width="13.375" style="2" customWidth="1"/>
    <col min="10245" max="10247" width="12.125" style="2" customWidth="1"/>
    <col min="10248" max="10248" width="10.875" style="2" customWidth="1"/>
    <col min="10249" max="10252" width="9.625" style="2" customWidth="1"/>
    <col min="10253" max="10496" width="17.125" style="2"/>
    <col min="10497" max="10497" width="13.375" style="2" customWidth="1"/>
    <col min="10498" max="10498" width="20.875" style="2" customWidth="1"/>
    <col min="10499" max="10500" width="13.375" style="2" customWidth="1"/>
    <col min="10501" max="10503" width="12.125" style="2" customWidth="1"/>
    <col min="10504" max="10504" width="10.875" style="2" customWidth="1"/>
    <col min="10505" max="10508" width="9.625" style="2" customWidth="1"/>
    <col min="10509" max="10752" width="17.125" style="2"/>
    <col min="10753" max="10753" width="13.375" style="2" customWidth="1"/>
    <col min="10754" max="10754" width="20.875" style="2" customWidth="1"/>
    <col min="10755" max="10756" width="13.375" style="2" customWidth="1"/>
    <col min="10757" max="10759" width="12.125" style="2" customWidth="1"/>
    <col min="10760" max="10760" width="10.875" style="2" customWidth="1"/>
    <col min="10761" max="10764" width="9.625" style="2" customWidth="1"/>
    <col min="10765" max="11008" width="17.125" style="2"/>
    <col min="11009" max="11009" width="13.375" style="2" customWidth="1"/>
    <col min="11010" max="11010" width="20.875" style="2" customWidth="1"/>
    <col min="11011" max="11012" width="13.375" style="2" customWidth="1"/>
    <col min="11013" max="11015" width="12.125" style="2" customWidth="1"/>
    <col min="11016" max="11016" width="10.875" style="2" customWidth="1"/>
    <col min="11017" max="11020" width="9.625" style="2" customWidth="1"/>
    <col min="11021" max="11264" width="17.125" style="2"/>
    <col min="11265" max="11265" width="13.375" style="2" customWidth="1"/>
    <col min="11266" max="11266" width="20.875" style="2" customWidth="1"/>
    <col min="11267" max="11268" width="13.375" style="2" customWidth="1"/>
    <col min="11269" max="11271" width="12.125" style="2" customWidth="1"/>
    <col min="11272" max="11272" width="10.875" style="2" customWidth="1"/>
    <col min="11273" max="11276" width="9.625" style="2" customWidth="1"/>
    <col min="11277" max="11520" width="17.125" style="2"/>
    <col min="11521" max="11521" width="13.375" style="2" customWidth="1"/>
    <col min="11522" max="11522" width="20.875" style="2" customWidth="1"/>
    <col min="11523" max="11524" width="13.375" style="2" customWidth="1"/>
    <col min="11525" max="11527" width="12.125" style="2" customWidth="1"/>
    <col min="11528" max="11528" width="10.875" style="2" customWidth="1"/>
    <col min="11529" max="11532" width="9.625" style="2" customWidth="1"/>
    <col min="11533" max="11776" width="17.125" style="2"/>
    <col min="11777" max="11777" width="13.375" style="2" customWidth="1"/>
    <col min="11778" max="11778" width="20.875" style="2" customWidth="1"/>
    <col min="11779" max="11780" width="13.375" style="2" customWidth="1"/>
    <col min="11781" max="11783" width="12.125" style="2" customWidth="1"/>
    <col min="11784" max="11784" width="10.875" style="2" customWidth="1"/>
    <col min="11785" max="11788" width="9.625" style="2" customWidth="1"/>
    <col min="11789" max="12032" width="17.125" style="2"/>
    <col min="12033" max="12033" width="13.375" style="2" customWidth="1"/>
    <col min="12034" max="12034" width="20.875" style="2" customWidth="1"/>
    <col min="12035" max="12036" width="13.375" style="2" customWidth="1"/>
    <col min="12037" max="12039" width="12.125" style="2" customWidth="1"/>
    <col min="12040" max="12040" width="10.875" style="2" customWidth="1"/>
    <col min="12041" max="12044" width="9.625" style="2" customWidth="1"/>
    <col min="12045" max="12288" width="17.125" style="2"/>
    <col min="12289" max="12289" width="13.375" style="2" customWidth="1"/>
    <col min="12290" max="12290" width="20.875" style="2" customWidth="1"/>
    <col min="12291" max="12292" width="13.375" style="2" customWidth="1"/>
    <col min="12293" max="12295" width="12.125" style="2" customWidth="1"/>
    <col min="12296" max="12296" width="10.875" style="2" customWidth="1"/>
    <col min="12297" max="12300" width="9.625" style="2" customWidth="1"/>
    <col min="12301" max="12544" width="17.125" style="2"/>
    <col min="12545" max="12545" width="13.375" style="2" customWidth="1"/>
    <col min="12546" max="12546" width="20.875" style="2" customWidth="1"/>
    <col min="12547" max="12548" width="13.375" style="2" customWidth="1"/>
    <col min="12549" max="12551" width="12.125" style="2" customWidth="1"/>
    <col min="12552" max="12552" width="10.875" style="2" customWidth="1"/>
    <col min="12553" max="12556" width="9.625" style="2" customWidth="1"/>
    <col min="12557" max="12800" width="17.125" style="2"/>
    <col min="12801" max="12801" width="13.375" style="2" customWidth="1"/>
    <col min="12802" max="12802" width="20.875" style="2" customWidth="1"/>
    <col min="12803" max="12804" width="13.375" style="2" customWidth="1"/>
    <col min="12805" max="12807" width="12.125" style="2" customWidth="1"/>
    <col min="12808" max="12808" width="10.875" style="2" customWidth="1"/>
    <col min="12809" max="12812" width="9.625" style="2" customWidth="1"/>
    <col min="12813" max="13056" width="17.125" style="2"/>
    <col min="13057" max="13057" width="13.375" style="2" customWidth="1"/>
    <col min="13058" max="13058" width="20.875" style="2" customWidth="1"/>
    <col min="13059" max="13060" width="13.375" style="2" customWidth="1"/>
    <col min="13061" max="13063" width="12.125" style="2" customWidth="1"/>
    <col min="13064" max="13064" width="10.875" style="2" customWidth="1"/>
    <col min="13065" max="13068" width="9.625" style="2" customWidth="1"/>
    <col min="13069" max="13312" width="17.125" style="2"/>
    <col min="13313" max="13313" width="13.375" style="2" customWidth="1"/>
    <col min="13314" max="13314" width="20.875" style="2" customWidth="1"/>
    <col min="13315" max="13316" width="13.375" style="2" customWidth="1"/>
    <col min="13317" max="13319" width="12.125" style="2" customWidth="1"/>
    <col min="13320" max="13320" width="10.875" style="2" customWidth="1"/>
    <col min="13321" max="13324" width="9.625" style="2" customWidth="1"/>
    <col min="13325" max="13568" width="17.125" style="2"/>
    <col min="13569" max="13569" width="13.375" style="2" customWidth="1"/>
    <col min="13570" max="13570" width="20.875" style="2" customWidth="1"/>
    <col min="13571" max="13572" width="13.375" style="2" customWidth="1"/>
    <col min="13573" max="13575" width="12.125" style="2" customWidth="1"/>
    <col min="13576" max="13576" width="10.875" style="2" customWidth="1"/>
    <col min="13577" max="13580" width="9.625" style="2" customWidth="1"/>
    <col min="13581" max="13824" width="17.125" style="2"/>
    <col min="13825" max="13825" width="13.375" style="2" customWidth="1"/>
    <col min="13826" max="13826" width="20.875" style="2" customWidth="1"/>
    <col min="13827" max="13828" width="13.375" style="2" customWidth="1"/>
    <col min="13829" max="13831" width="12.125" style="2" customWidth="1"/>
    <col min="13832" max="13832" width="10.875" style="2" customWidth="1"/>
    <col min="13833" max="13836" width="9.625" style="2" customWidth="1"/>
    <col min="13837" max="14080" width="17.125" style="2"/>
    <col min="14081" max="14081" width="13.375" style="2" customWidth="1"/>
    <col min="14082" max="14082" width="20.875" style="2" customWidth="1"/>
    <col min="14083" max="14084" width="13.375" style="2" customWidth="1"/>
    <col min="14085" max="14087" width="12.125" style="2" customWidth="1"/>
    <col min="14088" max="14088" width="10.875" style="2" customWidth="1"/>
    <col min="14089" max="14092" width="9.625" style="2" customWidth="1"/>
    <col min="14093" max="14336" width="17.125" style="2"/>
    <col min="14337" max="14337" width="13.375" style="2" customWidth="1"/>
    <col min="14338" max="14338" width="20.875" style="2" customWidth="1"/>
    <col min="14339" max="14340" width="13.375" style="2" customWidth="1"/>
    <col min="14341" max="14343" width="12.125" style="2" customWidth="1"/>
    <col min="14344" max="14344" width="10.875" style="2" customWidth="1"/>
    <col min="14345" max="14348" width="9.625" style="2" customWidth="1"/>
    <col min="14349" max="14592" width="17.125" style="2"/>
    <col min="14593" max="14593" width="13.375" style="2" customWidth="1"/>
    <col min="14594" max="14594" width="20.875" style="2" customWidth="1"/>
    <col min="14595" max="14596" width="13.375" style="2" customWidth="1"/>
    <col min="14597" max="14599" width="12.125" style="2" customWidth="1"/>
    <col min="14600" max="14600" width="10.875" style="2" customWidth="1"/>
    <col min="14601" max="14604" width="9.625" style="2" customWidth="1"/>
    <col min="14605" max="14848" width="17.125" style="2"/>
    <col min="14849" max="14849" width="13.375" style="2" customWidth="1"/>
    <col min="14850" max="14850" width="20.875" style="2" customWidth="1"/>
    <col min="14851" max="14852" width="13.375" style="2" customWidth="1"/>
    <col min="14853" max="14855" width="12.125" style="2" customWidth="1"/>
    <col min="14856" max="14856" width="10.875" style="2" customWidth="1"/>
    <col min="14857" max="14860" width="9.625" style="2" customWidth="1"/>
    <col min="14861" max="15104" width="17.125" style="2"/>
    <col min="15105" max="15105" width="13.375" style="2" customWidth="1"/>
    <col min="15106" max="15106" width="20.875" style="2" customWidth="1"/>
    <col min="15107" max="15108" width="13.375" style="2" customWidth="1"/>
    <col min="15109" max="15111" width="12.125" style="2" customWidth="1"/>
    <col min="15112" max="15112" width="10.875" style="2" customWidth="1"/>
    <col min="15113" max="15116" width="9.625" style="2" customWidth="1"/>
    <col min="15117" max="15360" width="17.125" style="2"/>
    <col min="15361" max="15361" width="13.375" style="2" customWidth="1"/>
    <col min="15362" max="15362" width="20.875" style="2" customWidth="1"/>
    <col min="15363" max="15364" width="13.375" style="2" customWidth="1"/>
    <col min="15365" max="15367" width="12.125" style="2" customWidth="1"/>
    <col min="15368" max="15368" width="10.875" style="2" customWidth="1"/>
    <col min="15369" max="15372" width="9.625" style="2" customWidth="1"/>
    <col min="15373" max="15616" width="17.125" style="2"/>
    <col min="15617" max="15617" width="13.375" style="2" customWidth="1"/>
    <col min="15618" max="15618" width="20.875" style="2" customWidth="1"/>
    <col min="15619" max="15620" width="13.375" style="2" customWidth="1"/>
    <col min="15621" max="15623" width="12.125" style="2" customWidth="1"/>
    <col min="15624" max="15624" width="10.875" style="2" customWidth="1"/>
    <col min="15625" max="15628" width="9.625" style="2" customWidth="1"/>
    <col min="15629" max="15872" width="17.125" style="2"/>
    <col min="15873" max="15873" width="13.375" style="2" customWidth="1"/>
    <col min="15874" max="15874" width="20.875" style="2" customWidth="1"/>
    <col min="15875" max="15876" width="13.375" style="2" customWidth="1"/>
    <col min="15877" max="15879" width="12.125" style="2" customWidth="1"/>
    <col min="15880" max="15880" width="10.875" style="2" customWidth="1"/>
    <col min="15881" max="15884" width="9.625" style="2" customWidth="1"/>
    <col min="15885" max="16128" width="17.125" style="2"/>
    <col min="16129" max="16129" width="13.375" style="2" customWidth="1"/>
    <col min="16130" max="16130" width="20.875" style="2" customWidth="1"/>
    <col min="16131" max="16132" width="13.375" style="2" customWidth="1"/>
    <col min="16133" max="16135" width="12.125" style="2" customWidth="1"/>
    <col min="16136" max="16136" width="10.875" style="2" customWidth="1"/>
    <col min="16137" max="16140" width="9.625" style="2" customWidth="1"/>
    <col min="16141" max="16384" width="17.125" style="2"/>
  </cols>
  <sheetData>
    <row r="1" spans="1:13" x14ac:dyDescent="0.2">
      <c r="A1" s="1"/>
    </row>
    <row r="6" spans="1:13" ht="18" thickBot="1" x14ac:dyDescent="0.25">
      <c r="B6" s="5"/>
      <c r="C6" s="5"/>
      <c r="D6" s="43" t="s">
        <v>319</v>
      </c>
      <c r="E6" s="21"/>
      <c r="F6" s="21"/>
      <c r="G6" s="21"/>
      <c r="H6" s="5"/>
      <c r="I6" s="21"/>
      <c r="J6" s="21"/>
      <c r="K6" s="21"/>
      <c r="L6" s="5"/>
    </row>
    <row r="7" spans="1:13" x14ac:dyDescent="0.2">
      <c r="C7" s="6"/>
      <c r="E7" s="6"/>
      <c r="F7" s="6"/>
      <c r="G7" s="7"/>
      <c r="H7" s="7"/>
      <c r="I7" s="7"/>
      <c r="J7" s="7"/>
      <c r="K7" s="7"/>
      <c r="L7" s="7"/>
      <c r="M7" s="4"/>
    </row>
    <row r="8" spans="1:13" x14ac:dyDescent="0.2">
      <c r="C8" s="10" t="s">
        <v>320</v>
      </c>
      <c r="D8" s="7"/>
      <c r="E8" s="9" t="s">
        <v>3</v>
      </c>
      <c r="F8" s="8" t="s">
        <v>321</v>
      </c>
      <c r="G8" s="11"/>
      <c r="H8" s="22" t="s">
        <v>322</v>
      </c>
      <c r="I8" s="7"/>
      <c r="J8" s="7"/>
      <c r="K8" s="10" t="s">
        <v>323</v>
      </c>
      <c r="L8" s="7"/>
    </row>
    <row r="9" spans="1:13" x14ac:dyDescent="0.2">
      <c r="B9" s="1" t="s">
        <v>324</v>
      </c>
      <c r="C9" s="6"/>
      <c r="D9" s="6"/>
      <c r="E9" s="8" t="s">
        <v>325</v>
      </c>
      <c r="F9" s="8" t="s">
        <v>238</v>
      </c>
      <c r="G9" s="8" t="s">
        <v>326</v>
      </c>
      <c r="H9" s="6"/>
      <c r="I9" s="8" t="s">
        <v>174</v>
      </c>
      <c r="J9" s="6"/>
      <c r="K9" s="9" t="s">
        <v>326</v>
      </c>
      <c r="L9" s="8" t="s">
        <v>174</v>
      </c>
    </row>
    <row r="10" spans="1:13" x14ac:dyDescent="0.2">
      <c r="B10" s="7"/>
      <c r="C10" s="10" t="s">
        <v>176</v>
      </c>
      <c r="D10" s="10" t="s">
        <v>327</v>
      </c>
      <c r="E10" s="11"/>
      <c r="F10" s="10" t="s">
        <v>328</v>
      </c>
      <c r="G10" s="32" t="s">
        <v>329</v>
      </c>
      <c r="H10" s="32" t="s">
        <v>178</v>
      </c>
      <c r="I10" s="32" t="s">
        <v>178</v>
      </c>
      <c r="J10" s="32" t="s">
        <v>330</v>
      </c>
      <c r="K10" s="32" t="s">
        <v>331</v>
      </c>
      <c r="L10" s="32" t="s">
        <v>178</v>
      </c>
    </row>
    <row r="11" spans="1:13" x14ac:dyDescent="0.2">
      <c r="C11" s="12" t="s">
        <v>182</v>
      </c>
      <c r="D11" s="13" t="s">
        <v>19</v>
      </c>
      <c r="E11" s="13" t="s">
        <v>20</v>
      </c>
      <c r="F11" s="13" t="s">
        <v>20</v>
      </c>
      <c r="G11" s="13" t="s">
        <v>20</v>
      </c>
      <c r="H11" s="13" t="s">
        <v>20</v>
      </c>
      <c r="I11" s="13" t="s">
        <v>20</v>
      </c>
      <c r="J11" s="13" t="s">
        <v>20</v>
      </c>
      <c r="K11" s="13" t="s">
        <v>20</v>
      </c>
      <c r="L11" s="13" t="s">
        <v>258</v>
      </c>
    </row>
    <row r="12" spans="1:13" x14ac:dyDescent="0.2">
      <c r="B12" s="3" t="s">
        <v>332</v>
      </c>
      <c r="C12" s="17">
        <f t="shared" ref="C12:L12" si="0">SUM(C14:C70)</f>
        <v>200367</v>
      </c>
      <c r="D12" s="19">
        <f t="shared" si="0"/>
        <v>434869</v>
      </c>
      <c r="E12" s="19">
        <f t="shared" si="0"/>
        <v>30337.066999999999</v>
      </c>
      <c r="F12" s="19">
        <f t="shared" si="0"/>
        <v>54994.297999999995</v>
      </c>
      <c r="G12" s="19">
        <f t="shared" si="0"/>
        <v>36466.465999999986</v>
      </c>
      <c r="H12" s="19">
        <f t="shared" si="0"/>
        <v>868.98299999999995</v>
      </c>
      <c r="I12" s="19">
        <f t="shared" si="0"/>
        <v>4092.1860000000011</v>
      </c>
      <c r="J12" s="19">
        <f t="shared" si="0"/>
        <v>852.86899999999969</v>
      </c>
      <c r="K12" s="19">
        <f t="shared" si="0"/>
        <v>12134.458000000004</v>
      </c>
      <c r="L12" s="19">
        <f t="shared" si="0"/>
        <v>579.3359999999999</v>
      </c>
    </row>
    <row r="13" spans="1:13" x14ac:dyDescent="0.2">
      <c r="C13" s="6"/>
      <c r="H13" s="19"/>
      <c r="I13" s="19"/>
      <c r="K13" s="19"/>
      <c r="L13" s="19"/>
    </row>
    <row r="14" spans="1:13" x14ac:dyDescent="0.2">
      <c r="B14" s="1" t="s">
        <v>260</v>
      </c>
      <c r="C14" s="23">
        <v>63387</v>
      </c>
      <c r="D14" s="15">
        <v>125716</v>
      </c>
      <c r="E14" s="15">
        <v>9164.8950000000004</v>
      </c>
      <c r="F14" s="16">
        <f t="shared" ref="F14:F20" si="1">SUM(G14:L14)</f>
        <v>17724.577999999998</v>
      </c>
      <c r="G14" s="15">
        <v>11245.143</v>
      </c>
      <c r="H14" s="15">
        <v>327.00799999999998</v>
      </c>
      <c r="I14" s="15">
        <v>1271.896</v>
      </c>
      <c r="J14" s="16">
        <v>243.72</v>
      </c>
      <c r="K14" s="15">
        <v>4441.3549999999996</v>
      </c>
      <c r="L14" s="15">
        <v>195.45599999999999</v>
      </c>
    </row>
    <row r="15" spans="1:13" x14ac:dyDescent="0.2">
      <c r="B15" s="1" t="s">
        <v>261</v>
      </c>
      <c r="C15" s="23">
        <v>8421</v>
      </c>
      <c r="D15" s="15">
        <v>17673</v>
      </c>
      <c r="E15" s="15">
        <v>1359.895</v>
      </c>
      <c r="F15" s="16">
        <f t="shared" si="1"/>
        <v>2381.3780000000002</v>
      </c>
      <c r="G15" s="15">
        <v>1501.9939999999999</v>
      </c>
      <c r="H15" s="15">
        <v>49.168999999999997</v>
      </c>
      <c r="I15" s="15">
        <v>155.62200000000001</v>
      </c>
      <c r="J15" s="16">
        <v>26.16</v>
      </c>
      <c r="K15" s="15">
        <v>618.22</v>
      </c>
      <c r="L15" s="15">
        <v>30.213000000000001</v>
      </c>
    </row>
    <row r="16" spans="1:13" x14ac:dyDescent="0.2">
      <c r="B16" s="1" t="s">
        <v>262</v>
      </c>
      <c r="C16" s="23">
        <v>7139</v>
      </c>
      <c r="D16" s="15">
        <v>15235</v>
      </c>
      <c r="E16" s="15">
        <v>1029.731</v>
      </c>
      <c r="F16" s="16">
        <f t="shared" si="1"/>
        <v>2096.8210000000004</v>
      </c>
      <c r="G16" s="15">
        <v>1198.4639999999999</v>
      </c>
      <c r="H16" s="15">
        <v>22.632999999999999</v>
      </c>
      <c r="I16" s="15">
        <v>142.614</v>
      </c>
      <c r="J16" s="16">
        <v>31.56</v>
      </c>
      <c r="K16" s="15">
        <v>668.37300000000005</v>
      </c>
      <c r="L16" s="15">
        <v>33.177</v>
      </c>
    </row>
    <row r="17" spans="2:12" x14ac:dyDescent="0.2">
      <c r="B17" s="1" t="s">
        <v>263</v>
      </c>
      <c r="C17" s="23">
        <v>6251</v>
      </c>
      <c r="D17" s="15">
        <v>16152</v>
      </c>
      <c r="E17" s="15">
        <v>1087.25</v>
      </c>
      <c r="F17" s="16">
        <f t="shared" si="1"/>
        <v>1974.5550000000001</v>
      </c>
      <c r="G17" s="15">
        <v>1359.086</v>
      </c>
      <c r="H17" s="15">
        <v>54.768000000000001</v>
      </c>
      <c r="I17" s="15">
        <v>146.03</v>
      </c>
      <c r="J17" s="16">
        <v>40.98</v>
      </c>
      <c r="K17" s="15">
        <v>355.24099999999999</v>
      </c>
      <c r="L17" s="15">
        <v>18.45</v>
      </c>
    </row>
    <row r="18" spans="2:12" x14ac:dyDescent="0.2">
      <c r="B18" s="1" t="s">
        <v>333</v>
      </c>
      <c r="C18" s="23">
        <v>9962</v>
      </c>
      <c r="D18" s="15">
        <v>23076</v>
      </c>
      <c r="E18" s="15">
        <v>1499.7159999999999</v>
      </c>
      <c r="F18" s="16">
        <f t="shared" si="1"/>
        <v>2967.0060000000003</v>
      </c>
      <c r="G18" s="15">
        <v>2058.9349999999999</v>
      </c>
      <c r="H18" s="15">
        <v>33.743000000000002</v>
      </c>
      <c r="I18" s="15">
        <v>242.417</v>
      </c>
      <c r="J18" s="16">
        <v>47.189999999999912</v>
      </c>
      <c r="K18" s="15">
        <v>559.21100000000001</v>
      </c>
      <c r="L18" s="15">
        <v>25.51</v>
      </c>
    </row>
    <row r="19" spans="2:12" x14ac:dyDescent="0.2">
      <c r="B19" s="1" t="s">
        <v>265</v>
      </c>
      <c r="C19" s="23">
        <v>14918</v>
      </c>
      <c r="D19" s="15">
        <v>33906</v>
      </c>
      <c r="E19" s="15">
        <v>2408.7840000000001</v>
      </c>
      <c r="F19" s="16">
        <f t="shared" si="1"/>
        <v>3645.3490000000002</v>
      </c>
      <c r="G19" s="15">
        <v>2494.1669999999999</v>
      </c>
      <c r="H19" s="15">
        <v>53.033999999999999</v>
      </c>
      <c r="I19" s="15">
        <v>283.48500000000001</v>
      </c>
      <c r="J19" s="16">
        <v>70.260000000000005</v>
      </c>
      <c r="K19" s="15">
        <v>706.37599999999998</v>
      </c>
      <c r="L19" s="15">
        <v>38.027000000000001</v>
      </c>
    </row>
    <row r="20" spans="2:12" x14ac:dyDescent="0.2">
      <c r="B20" s="1" t="s">
        <v>266</v>
      </c>
      <c r="C20" s="23">
        <v>7918</v>
      </c>
      <c r="D20" s="15">
        <v>15073</v>
      </c>
      <c r="E20" s="15">
        <v>1166.9390000000001</v>
      </c>
      <c r="F20" s="16">
        <f t="shared" si="1"/>
        <v>1965.2089999999998</v>
      </c>
      <c r="G20" s="15">
        <v>1298.885</v>
      </c>
      <c r="H20" s="15">
        <v>10.210000000000001</v>
      </c>
      <c r="I20" s="15">
        <v>159.572</v>
      </c>
      <c r="J20" s="16">
        <v>27.9</v>
      </c>
      <c r="K20" s="15">
        <v>449.69799999999998</v>
      </c>
      <c r="L20" s="15">
        <v>18.943999999999999</v>
      </c>
    </row>
    <row r="21" spans="2:12" x14ac:dyDescent="0.2">
      <c r="C21" s="6"/>
    </row>
    <row r="22" spans="2:12" x14ac:dyDescent="0.2">
      <c r="B22" s="1" t="s">
        <v>267</v>
      </c>
      <c r="C22" s="23">
        <v>2845</v>
      </c>
      <c r="D22" s="15">
        <v>7671</v>
      </c>
      <c r="E22" s="15">
        <v>567.92100000000005</v>
      </c>
      <c r="F22" s="16">
        <f t="shared" ref="F22:F30" si="2">SUM(G22:L22)</f>
        <v>957.84199999999998</v>
      </c>
      <c r="G22" s="15">
        <v>692.32100000000003</v>
      </c>
      <c r="H22" s="15">
        <v>21.488</v>
      </c>
      <c r="I22" s="15">
        <v>72.435000000000002</v>
      </c>
      <c r="J22" s="16">
        <v>12.5</v>
      </c>
      <c r="K22" s="15">
        <v>149.667</v>
      </c>
      <c r="L22" s="15">
        <v>9.4309999999999992</v>
      </c>
    </row>
    <row r="23" spans="2:12" x14ac:dyDescent="0.2">
      <c r="B23" s="1" t="s">
        <v>268</v>
      </c>
      <c r="C23" s="23">
        <v>1566</v>
      </c>
      <c r="D23" s="15">
        <v>3417</v>
      </c>
      <c r="E23" s="15">
        <v>264.34899999999999</v>
      </c>
      <c r="F23" s="16">
        <f t="shared" si="2"/>
        <v>442.36299999999994</v>
      </c>
      <c r="G23" s="15">
        <v>307.68</v>
      </c>
      <c r="H23" s="15">
        <v>6.7409999999999997</v>
      </c>
      <c r="I23" s="15">
        <v>32.65</v>
      </c>
      <c r="J23" s="16">
        <v>3.84</v>
      </c>
      <c r="K23" s="15">
        <v>87.626999999999995</v>
      </c>
      <c r="L23" s="15">
        <v>3.8250000000000002</v>
      </c>
    </row>
    <row r="24" spans="2:12" x14ac:dyDescent="0.2">
      <c r="B24" s="1" t="s">
        <v>269</v>
      </c>
      <c r="C24" s="23">
        <v>1054</v>
      </c>
      <c r="D24" s="15">
        <v>2207</v>
      </c>
      <c r="E24" s="15">
        <v>147.27600000000001</v>
      </c>
      <c r="F24" s="16">
        <f t="shared" si="2"/>
        <v>298.08600000000001</v>
      </c>
      <c r="G24" s="15">
        <v>215.74</v>
      </c>
      <c r="H24" s="15">
        <v>1.5569999999999999</v>
      </c>
      <c r="I24" s="15">
        <v>22.623000000000001</v>
      </c>
      <c r="J24" s="16">
        <v>1.7999999999999901</v>
      </c>
      <c r="K24" s="15">
        <v>53.981999999999999</v>
      </c>
      <c r="L24" s="15">
        <v>2.3839999999999999</v>
      </c>
    </row>
    <row r="25" spans="2:12" x14ac:dyDescent="0.2">
      <c r="B25" s="1" t="s">
        <v>270</v>
      </c>
      <c r="C25" s="23">
        <v>2366</v>
      </c>
      <c r="D25" s="15">
        <v>5467</v>
      </c>
      <c r="E25" s="15">
        <v>357.97199999999998</v>
      </c>
      <c r="F25" s="16">
        <f t="shared" si="2"/>
        <v>684.1629999999999</v>
      </c>
      <c r="G25" s="15">
        <v>428.68299999999999</v>
      </c>
      <c r="H25" s="15">
        <v>12.738</v>
      </c>
      <c r="I25" s="15">
        <v>42.551000000000002</v>
      </c>
      <c r="J25" s="16">
        <v>11.52</v>
      </c>
      <c r="K25" s="15">
        <v>180.857</v>
      </c>
      <c r="L25" s="15">
        <v>7.8140000000000001</v>
      </c>
    </row>
    <row r="26" spans="2:12" x14ac:dyDescent="0.2">
      <c r="B26" s="1" t="s">
        <v>271</v>
      </c>
      <c r="C26" s="23">
        <v>3141</v>
      </c>
      <c r="D26" s="15">
        <v>7466</v>
      </c>
      <c r="E26" s="15">
        <v>569.99099999999999</v>
      </c>
      <c r="F26" s="16">
        <f t="shared" si="2"/>
        <v>876.50500000000011</v>
      </c>
      <c r="G26" s="15">
        <v>622.35599999999999</v>
      </c>
      <c r="H26" s="15">
        <v>16.216000000000001</v>
      </c>
      <c r="I26" s="15">
        <v>63.563000000000002</v>
      </c>
      <c r="J26" s="16">
        <v>14.1</v>
      </c>
      <c r="K26" s="15">
        <v>156.42599999999999</v>
      </c>
      <c r="L26" s="15">
        <v>3.8439999999999999</v>
      </c>
    </row>
    <row r="27" spans="2:12" x14ac:dyDescent="0.2">
      <c r="B27" s="1" t="s">
        <v>272</v>
      </c>
      <c r="C27" s="23">
        <v>1671</v>
      </c>
      <c r="D27" s="15">
        <v>3884</v>
      </c>
      <c r="E27" s="15">
        <v>212.18799999999999</v>
      </c>
      <c r="F27" s="16">
        <f t="shared" si="2"/>
        <v>501.82400000000001</v>
      </c>
      <c r="G27" s="15">
        <v>319.54500000000002</v>
      </c>
      <c r="H27" s="15">
        <v>9.125</v>
      </c>
      <c r="I27" s="15">
        <v>32.765999999999998</v>
      </c>
      <c r="J27" s="16">
        <v>5.5499999999999758</v>
      </c>
      <c r="K27" s="15">
        <v>127.52800000000001</v>
      </c>
      <c r="L27" s="15">
        <v>7.31</v>
      </c>
    </row>
    <row r="28" spans="2:12" x14ac:dyDescent="0.2">
      <c r="B28" s="1" t="s">
        <v>273</v>
      </c>
      <c r="C28" s="23">
        <v>1528</v>
      </c>
      <c r="D28" s="15">
        <v>3633</v>
      </c>
      <c r="E28" s="15">
        <v>219.77500000000001</v>
      </c>
      <c r="F28" s="16">
        <f t="shared" si="2"/>
        <v>469.10400000000004</v>
      </c>
      <c r="G28" s="15">
        <v>304.94</v>
      </c>
      <c r="H28" s="15">
        <v>6.0860000000000003</v>
      </c>
      <c r="I28" s="15">
        <v>33.311999999999998</v>
      </c>
      <c r="J28" s="16">
        <v>5.789999999999992</v>
      </c>
      <c r="K28" s="15">
        <v>110.375</v>
      </c>
      <c r="L28" s="15">
        <v>8.6010000000000009</v>
      </c>
    </row>
    <row r="29" spans="2:12" x14ac:dyDescent="0.2">
      <c r="B29" s="1" t="s">
        <v>274</v>
      </c>
      <c r="C29" s="23">
        <v>2605</v>
      </c>
      <c r="D29" s="15">
        <v>5742</v>
      </c>
      <c r="E29" s="15">
        <v>409.58499999999998</v>
      </c>
      <c r="F29" s="16">
        <f t="shared" si="2"/>
        <v>709.74900000000002</v>
      </c>
      <c r="G29" s="15">
        <v>430.83499999999998</v>
      </c>
      <c r="H29" s="15">
        <v>12.678000000000001</v>
      </c>
      <c r="I29" s="15">
        <v>45.180999999999997</v>
      </c>
      <c r="J29" s="16">
        <v>13.11</v>
      </c>
      <c r="K29" s="15">
        <v>197.73400000000001</v>
      </c>
      <c r="L29" s="15">
        <v>10.211</v>
      </c>
    </row>
    <row r="30" spans="2:12" x14ac:dyDescent="0.2">
      <c r="B30" s="1" t="s">
        <v>275</v>
      </c>
      <c r="C30" s="23">
        <v>5530</v>
      </c>
      <c r="D30" s="15">
        <v>11911</v>
      </c>
      <c r="E30" s="15">
        <v>762</v>
      </c>
      <c r="F30" s="16">
        <f t="shared" si="2"/>
        <v>1504.2530000000002</v>
      </c>
      <c r="G30" s="15">
        <v>959.87599999999998</v>
      </c>
      <c r="H30" s="15">
        <v>27.478999999999999</v>
      </c>
      <c r="I30" s="15">
        <v>98.150999999999996</v>
      </c>
      <c r="J30" s="16">
        <v>32.43</v>
      </c>
      <c r="K30" s="15">
        <v>366.84500000000003</v>
      </c>
      <c r="L30" s="15">
        <v>19.472000000000001</v>
      </c>
    </row>
    <row r="31" spans="2:12" x14ac:dyDescent="0.2">
      <c r="C31" s="6"/>
    </row>
    <row r="32" spans="2:12" x14ac:dyDescent="0.2">
      <c r="B32" s="1" t="s">
        <v>276</v>
      </c>
      <c r="C32" s="23">
        <v>4144</v>
      </c>
      <c r="D32" s="15">
        <v>9839</v>
      </c>
      <c r="E32" s="15">
        <v>679.82100000000003</v>
      </c>
      <c r="F32" s="16">
        <f>SUM(G32:L32)</f>
        <v>1222.2670000000001</v>
      </c>
      <c r="G32" s="15">
        <v>858.77499999999998</v>
      </c>
      <c r="H32" s="15">
        <v>29.702999999999999</v>
      </c>
      <c r="I32" s="15">
        <v>84.906000000000006</v>
      </c>
      <c r="J32" s="16">
        <v>13.7</v>
      </c>
      <c r="K32" s="15">
        <v>226.505</v>
      </c>
      <c r="L32" s="15">
        <v>8.6780000000000008</v>
      </c>
    </row>
    <row r="33" spans="2:12" x14ac:dyDescent="0.2">
      <c r="B33" s="1" t="s">
        <v>277</v>
      </c>
      <c r="C33" s="23">
        <v>2864</v>
      </c>
      <c r="D33" s="15">
        <v>6442</v>
      </c>
      <c r="E33" s="15">
        <v>466.07299999999998</v>
      </c>
      <c r="F33" s="16">
        <f>SUM(G33:L33)</f>
        <v>863.25000000000011</v>
      </c>
      <c r="G33" s="15">
        <v>556.56100000000004</v>
      </c>
      <c r="H33" s="15">
        <v>12.055</v>
      </c>
      <c r="I33" s="15">
        <v>61.423000000000002</v>
      </c>
      <c r="J33" s="16">
        <v>14.07</v>
      </c>
      <c r="K33" s="15">
        <v>207.15600000000001</v>
      </c>
      <c r="L33" s="15">
        <v>11.984999999999999</v>
      </c>
    </row>
    <row r="34" spans="2:12" x14ac:dyDescent="0.2">
      <c r="B34" s="1" t="s">
        <v>278</v>
      </c>
      <c r="C34" s="23">
        <v>1268</v>
      </c>
      <c r="D34" s="15">
        <v>2768</v>
      </c>
      <c r="E34" s="15">
        <v>212.398</v>
      </c>
      <c r="F34" s="16">
        <f>SUM(G34:L34)</f>
        <v>379.351</v>
      </c>
      <c r="G34" s="15">
        <v>236.33799999999999</v>
      </c>
      <c r="H34" s="15">
        <v>3.81</v>
      </c>
      <c r="I34" s="15">
        <v>28.231000000000002</v>
      </c>
      <c r="J34" s="16">
        <v>5.3700000000000259</v>
      </c>
      <c r="K34" s="15">
        <v>100.82299999999999</v>
      </c>
      <c r="L34" s="15">
        <v>4.7789999999999999</v>
      </c>
    </row>
    <row r="35" spans="2:12" x14ac:dyDescent="0.2">
      <c r="B35" s="1" t="s">
        <v>279</v>
      </c>
      <c r="C35" s="23">
        <v>1188</v>
      </c>
      <c r="D35" s="15">
        <v>2491</v>
      </c>
      <c r="E35" s="15">
        <v>187.09800000000001</v>
      </c>
      <c r="F35" s="16">
        <f>SUM(G35:L35)</f>
        <v>287.036</v>
      </c>
      <c r="G35" s="15">
        <v>215.85499999999999</v>
      </c>
      <c r="H35" s="15">
        <v>1.448</v>
      </c>
      <c r="I35" s="15">
        <v>25.762</v>
      </c>
      <c r="J35" s="16">
        <v>4.8000000000000185</v>
      </c>
      <c r="K35" s="15">
        <v>38.024000000000001</v>
      </c>
      <c r="L35" s="15">
        <v>1.147</v>
      </c>
    </row>
    <row r="36" spans="2:12" x14ac:dyDescent="0.2">
      <c r="B36" s="1" t="s">
        <v>280</v>
      </c>
      <c r="C36" s="23">
        <v>193</v>
      </c>
      <c r="D36" s="15">
        <v>396</v>
      </c>
      <c r="E36" s="15">
        <v>25.701000000000001</v>
      </c>
      <c r="F36" s="16">
        <f>SUM(G36:L36)</f>
        <v>38.571000000000005</v>
      </c>
      <c r="G36" s="15">
        <v>29.933</v>
      </c>
      <c r="H36" s="15">
        <v>9.6000000000000002E-2</v>
      </c>
      <c r="I36" s="15">
        <v>3.2509999999999999</v>
      </c>
      <c r="J36" s="16">
        <v>0.21000000000000218</v>
      </c>
      <c r="K36" s="15">
        <v>4.923</v>
      </c>
      <c r="L36" s="15">
        <v>0.158</v>
      </c>
    </row>
    <row r="37" spans="2:12" x14ac:dyDescent="0.2">
      <c r="C37" s="6"/>
    </row>
    <row r="38" spans="2:12" x14ac:dyDescent="0.2">
      <c r="B38" s="1" t="s">
        <v>281</v>
      </c>
      <c r="C38" s="23">
        <v>3271</v>
      </c>
      <c r="D38" s="15">
        <v>7836</v>
      </c>
      <c r="E38" s="15">
        <v>524.83399999999995</v>
      </c>
      <c r="F38" s="16">
        <f>SUM(G38:L38)</f>
        <v>890.16600000000005</v>
      </c>
      <c r="G38" s="15">
        <v>643.35199999999998</v>
      </c>
      <c r="H38" s="15">
        <v>23.733000000000001</v>
      </c>
      <c r="I38" s="15">
        <v>70.680999999999997</v>
      </c>
      <c r="J38" s="16">
        <v>14.72</v>
      </c>
      <c r="K38" s="15">
        <v>130.37700000000001</v>
      </c>
      <c r="L38" s="15">
        <v>7.3029999999999999</v>
      </c>
    </row>
    <row r="39" spans="2:12" x14ac:dyDescent="0.2">
      <c r="B39" s="1" t="s">
        <v>282</v>
      </c>
      <c r="C39" s="23">
        <v>1634</v>
      </c>
      <c r="D39" s="15">
        <v>4523</v>
      </c>
      <c r="E39" s="15">
        <v>288.77199999999999</v>
      </c>
      <c r="F39" s="16">
        <f>SUM(G39:L39)</f>
        <v>473.41100000000006</v>
      </c>
      <c r="G39" s="15">
        <v>358.14100000000002</v>
      </c>
      <c r="H39" s="15">
        <v>13.840999999999999</v>
      </c>
      <c r="I39" s="15">
        <v>35.898000000000003</v>
      </c>
      <c r="J39" s="16">
        <v>12.209999999999951</v>
      </c>
      <c r="K39" s="15">
        <v>51.713999999999999</v>
      </c>
      <c r="L39" s="15">
        <v>1.607</v>
      </c>
    </row>
    <row r="40" spans="2:12" x14ac:dyDescent="0.2">
      <c r="B40" s="1" t="s">
        <v>283</v>
      </c>
      <c r="C40" s="23">
        <v>2523</v>
      </c>
      <c r="D40" s="15">
        <v>7252</v>
      </c>
      <c r="E40" s="15">
        <v>614.52</v>
      </c>
      <c r="F40" s="16">
        <f>SUM(G40:L40)</f>
        <v>870.50699999999983</v>
      </c>
      <c r="G40" s="15">
        <v>649.88800000000003</v>
      </c>
      <c r="H40" s="15">
        <v>15.4</v>
      </c>
      <c r="I40" s="15">
        <v>70.372</v>
      </c>
      <c r="J40" s="16">
        <v>23.75999999999992</v>
      </c>
      <c r="K40" s="15">
        <v>105.807</v>
      </c>
      <c r="L40" s="15">
        <v>5.28</v>
      </c>
    </row>
    <row r="41" spans="2:12" x14ac:dyDescent="0.2">
      <c r="B41" s="1" t="s">
        <v>284</v>
      </c>
      <c r="C41" s="23">
        <v>2156</v>
      </c>
      <c r="D41" s="15">
        <v>5794</v>
      </c>
      <c r="E41" s="15">
        <v>369.53100000000001</v>
      </c>
      <c r="F41" s="16">
        <f>SUM(G41:L41)</f>
        <v>648.61599999999987</v>
      </c>
      <c r="G41" s="15">
        <v>472.315</v>
      </c>
      <c r="H41" s="15">
        <v>14.182</v>
      </c>
      <c r="I41" s="15">
        <v>50.792000000000002</v>
      </c>
      <c r="J41" s="16">
        <v>14.039999999999949</v>
      </c>
      <c r="K41" s="15">
        <v>92.626999999999995</v>
      </c>
      <c r="L41" s="15">
        <v>4.66</v>
      </c>
    </row>
    <row r="42" spans="2:12" x14ac:dyDescent="0.2">
      <c r="B42" s="1" t="s">
        <v>285</v>
      </c>
      <c r="C42" s="23">
        <v>1417</v>
      </c>
      <c r="D42" s="15">
        <v>2963</v>
      </c>
      <c r="E42" s="15">
        <v>158.53800000000001</v>
      </c>
      <c r="F42" s="16">
        <f>SUM(G42:L42)</f>
        <v>307.21699999999998</v>
      </c>
      <c r="G42" s="15">
        <v>226.79499999999999</v>
      </c>
      <c r="H42" s="15">
        <v>3.1520000000000001</v>
      </c>
      <c r="I42" s="15">
        <v>20.327000000000002</v>
      </c>
      <c r="J42" s="16">
        <v>5.01</v>
      </c>
      <c r="K42" s="15">
        <v>50.487000000000002</v>
      </c>
      <c r="L42" s="15">
        <v>1.446</v>
      </c>
    </row>
    <row r="43" spans="2:12" x14ac:dyDescent="0.2">
      <c r="C43" s="6"/>
    </row>
    <row r="44" spans="2:12" x14ac:dyDescent="0.2">
      <c r="B44" s="1" t="s">
        <v>288</v>
      </c>
      <c r="C44" s="23">
        <v>1612</v>
      </c>
      <c r="D44" s="15">
        <v>3670</v>
      </c>
      <c r="E44" s="15">
        <v>301.56400000000002</v>
      </c>
      <c r="F44" s="16">
        <f t="shared" ref="F44:F50" si="3">SUM(G44:L44)</f>
        <v>578.63599999999997</v>
      </c>
      <c r="G44" s="15">
        <v>412.07</v>
      </c>
      <c r="H44" s="15">
        <v>6.0419999999999998</v>
      </c>
      <c r="I44" s="15">
        <v>56.14</v>
      </c>
      <c r="J44" s="16">
        <v>8.08</v>
      </c>
      <c r="K44" s="15">
        <v>91.522000000000006</v>
      </c>
      <c r="L44" s="15">
        <v>4.782</v>
      </c>
    </row>
    <row r="45" spans="2:12" x14ac:dyDescent="0.2">
      <c r="B45" s="1" t="s">
        <v>290</v>
      </c>
      <c r="C45" s="23">
        <v>545</v>
      </c>
      <c r="D45" s="15">
        <v>1193</v>
      </c>
      <c r="E45" s="15">
        <v>67.149000000000001</v>
      </c>
      <c r="F45" s="16">
        <f t="shared" si="3"/>
        <v>156.643</v>
      </c>
      <c r="G45" s="15">
        <v>110.32599999999999</v>
      </c>
      <c r="H45" s="15">
        <v>0.47899999999999998</v>
      </c>
      <c r="I45" s="15">
        <v>14.458</v>
      </c>
      <c r="J45" s="16">
        <v>0.76000000000000334</v>
      </c>
      <c r="K45" s="15">
        <v>29.591000000000001</v>
      </c>
      <c r="L45" s="15">
        <v>1.0289999999999999</v>
      </c>
    </row>
    <row r="46" spans="2:12" x14ac:dyDescent="0.2">
      <c r="B46" s="1" t="s">
        <v>291</v>
      </c>
      <c r="C46" s="23">
        <v>596</v>
      </c>
      <c r="D46" s="15">
        <v>1143</v>
      </c>
      <c r="E46" s="15">
        <v>56.396000000000001</v>
      </c>
      <c r="F46" s="16">
        <f t="shared" si="3"/>
        <v>142.24</v>
      </c>
      <c r="G46" s="15">
        <v>109.50700000000001</v>
      </c>
      <c r="H46" s="15">
        <v>1.7709999999999999</v>
      </c>
      <c r="I46" s="15">
        <v>16.306000000000001</v>
      </c>
      <c r="J46" s="16">
        <v>0.81999999999998963</v>
      </c>
      <c r="K46" s="15">
        <v>13.71</v>
      </c>
      <c r="L46" s="15">
        <v>0.126</v>
      </c>
    </row>
    <row r="47" spans="2:12" x14ac:dyDescent="0.2">
      <c r="B47" s="1" t="s">
        <v>292</v>
      </c>
      <c r="C47" s="23">
        <v>1104</v>
      </c>
      <c r="D47" s="15">
        <v>2364</v>
      </c>
      <c r="E47" s="15">
        <v>124.93899999999999</v>
      </c>
      <c r="F47" s="16">
        <f t="shared" si="3"/>
        <v>274.09099999999995</v>
      </c>
      <c r="G47" s="15">
        <v>198.458</v>
      </c>
      <c r="H47" s="15">
        <v>3.492</v>
      </c>
      <c r="I47" s="15">
        <v>27.504000000000001</v>
      </c>
      <c r="J47" s="16">
        <v>4.470000000000006</v>
      </c>
      <c r="K47" s="15">
        <v>37.731999999999999</v>
      </c>
      <c r="L47" s="15">
        <v>2.4350000000000001</v>
      </c>
    </row>
    <row r="48" spans="2:12" x14ac:dyDescent="0.2">
      <c r="B48" s="1" t="s">
        <v>293</v>
      </c>
      <c r="C48" s="23">
        <v>1366</v>
      </c>
      <c r="D48" s="15">
        <v>4508</v>
      </c>
      <c r="E48" s="15">
        <v>299.58999999999997</v>
      </c>
      <c r="F48" s="16">
        <f t="shared" si="3"/>
        <v>419.43900000000002</v>
      </c>
      <c r="G48" s="15">
        <v>333.11</v>
      </c>
      <c r="H48" s="15">
        <v>8.8810000000000002</v>
      </c>
      <c r="I48" s="15">
        <v>28.379000000000001</v>
      </c>
      <c r="J48" s="16">
        <v>10.74</v>
      </c>
      <c r="K48" s="15">
        <v>35.573999999999998</v>
      </c>
      <c r="L48" s="15">
        <v>2.7549999999999999</v>
      </c>
    </row>
    <row r="49" spans="2:12" x14ac:dyDescent="0.2">
      <c r="B49" s="1" t="s">
        <v>294</v>
      </c>
      <c r="C49" s="23">
        <v>1751</v>
      </c>
      <c r="D49" s="15">
        <v>4704</v>
      </c>
      <c r="E49" s="15">
        <v>305.02199999999999</v>
      </c>
      <c r="F49" s="16">
        <f t="shared" si="3"/>
        <v>456.03299999999996</v>
      </c>
      <c r="G49" s="15">
        <v>337.53399999999999</v>
      </c>
      <c r="H49" s="15">
        <v>9.9529999999999994</v>
      </c>
      <c r="I49" s="15">
        <v>35.631999999999998</v>
      </c>
      <c r="J49" s="16">
        <v>10.14</v>
      </c>
      <c r="K49" s="15">
        <v>61.652000000000001</v>
      </c>
      <c r="L49" s="15">
        <v>1.1220000000000001</v>
      </c>
    </row>
    <row r="50" spans="2:12" x14ac:dyDescent="0.2">
      <c r="B50" s="1" t="s">
        <v>295</v>
      </c>
      <c r="C50" s="23">
        <v>2118</v>
      </c>
      <c r="D50" s="15">
        <v>5730</v>
      </c>
      <c r="E50" s="15">
        <v>404.44400000000002</v>
      </c>
      <c r="F50" s="16">
        <f t="shared" si="3"/>
        <v>646.60099999999989</v>
      </c>
      <c r="G50" s="15">
        <v>452.88200000000001</v>
      </c>
      <c r="H50" s="15">
        <v>11.874000000000001</v>
      </c>
      <c r="I50" s="15">
        <v>55.777999999999999</v>
      </c>
      <c r="J50" s="16">
        <v>12.28</v>
      </c>
      <c r="K50" s="15">
        <v>106.61199999999999</v>
      </c>
      <c r="L50" s="15">
        <v>7.1749999999999998</v>
      </c>
    </row>
    <row r="51" spans="2:12" x14ac:dyDescent="0.2">
      <c r="C51" s="6"/>
    </row>
    <row r="52" spans="2:12" x14ac:dyDescent="0.2">
      <c r="B52" s="1" t="s">
        <v>296</v>
      </c>
      <c r="C52" s="23">
        <v>4396</v>
      </c>
      <c r="D52" s="15">
        <v>8737</v>
      </c>
      <c r="E52" s="15">
        <v>534.27499999999998</v>
      </c>
      <c r="F52" s="16">
        <f t="shared" ref="F52:F58" si="4">SUM(G52:L52)</f>
        <v>884.47299999999984</v>
      </c>
      <c r="G52" s="15">
        <v>567.69000000000005</v>
      </c>
      <c r="H52" s="15">
        <v>5.7619999999999996</v>
      </c>
      <c r="I52" s="15">
        <v>62.524000000000001</v>
      </c>
      <c r="J52" s="16">
        <v>19.259999999999934</v>
      </c>
      <c r="K52" s="15">
        <v>217.74299999999999</v>
      </c>
      <c r="L52" s="15">
        <v>11.494</v>
      </c>
    </row>
    <row r="53" spans="2:12" x14ac:dyDescent="0.2">
      <c r="B53" s="1" t="s">
        <v>297</v>
      </c>
      <c r="C53" s="23">
        <v>1113</v>
      </c>
      <c r="D53" s="15">
        <v>2206</v>
      </c>
      <c r="E53" s="15">
        <v>103.996</v>
      </c>
      <c r="F53" s="16">
        <f t="shared" si="4"/>
        <v>236.91999999999996</v>
      </c>
      <c r="G53" s="15">
        <v>167.67400000000001</v>
      </c>
      <c r="H53" s="15">
        <v>1.3340000000000001</v>
      </c>
      <c r="I53" s="15">
        <v>23.658000000000001</v>
      </c>
      <c r="J53" s="16">
        <v>4.4679999999999787</v>
      </c>
      <c r="K53" s="15">
        <v>37.198999999999998</v>
      </c>
      <c r="L53" s="15">
        <v>2.5870000000000002</v>
      </c>
    </row>
    <row r="54" spans="2:12" x14ac:dyDescent="0.2">
      <c r="B54" s="1" t="s">
        <v>298</v>
      </c>
      <c r="C54" s="23">
        <v>842</v>
      </c>
      <c r="D54" s="15">
        <v>1650</v>
      </c>
      <c r="E54" s="15">
        <v>73.944999999999993</v>
      </c>
      <c r="F54" s="16">
        <f t="shared" si="4"/>
        <v>189.87200000000001</v>
      </c>
      <c r="G54" s="15">
        <v>138.62299999999999</v>
      </c>
      <c r="H54" s="15">
        <v>0.84799999999999998</v>
      </c>
      <c r="I54" s="15">
        <v>20.885999999999999</v>
      </c>
      <c r="J54" s="16">
        <v>4.3750000000000107</v>
      </c>
      <c r="K54" s="15">
        <v>23.693000000000001</v>
      </c>
      <c r="L54" s="15">
        <v>1.4470000000000001</v>
      </c>
    </row>
    <row r="55" spans="2:12" x14ac:dyDescent="0.2">
      <c r="B55" s="1" t="s">
        <v>299</v>
      </c>
      <c r="C55" s="23">
        <v>2817</v>
      </c>
      <c r="D55" s="15">
        <v>6179</v>
      </c>
      <c r="E55" s="15">
        <v>405.46</v>
      </c>
      <c r="F55" s="16">
        <f t="shared" si="4"/>
        <v>642.30200000000002</v>
      </c>
      <c r="G55" s="15">
        <v>447.16199999999998</v>
      </c>
      <c r="H55" s="15">
        <v>6.4429999999999996</v>
      </c>
      <c r="I55" s="15">
        <v>52.981000000000002</v>
      </c>
      <c r="J55" s="16">
        <v>12.574999999999999</v>
      </c>
      <c r="K55" s="15">
        <v>118.383</v>
      </c>
      <c r="L55" s="15">
        <v>4.758</v>
      </c>
    </row>
    <row r="56" spans="2:12" x14ac:dyDescent="0.2">
      <c r="B56" s="1" t="s">
        <v>300</v>
      </c>
      <c r="C56" s="23">
        <v>1416</v>
      </c>
      <c r="D56" s="15">
        <v>2944</v>
      </c>
      <c r="E56" s="15">
        <v>188.559</v>
      </c>
      <c r="F56" s="16">
        <f t="shared" si="4"/>
        <v>318.64799999999997</v>
      </c>
      <c r="G56" s="15">
        <v>221.471</v>
      </c>
      <c r="H56" s="15">
        <v>1.542</v>
      </c>
      <c r="I56" s="15">
        <v>28.318999999999999</v>
      </c>
      <c r="J56" s="16">
        <v>3.7650000000000001</v>
      </c>
      <c r="K56" s="15">
        <v>60.426000000000002</v>
      </c>
      <c r="L56" s="15">
        <v>3.125</v>
      </c>
    </row>
    <row r="57" spans="2:12" x14ac:dyDescent="0.2">
      <c r="B57" s="1" t="s">
        <v>301</v>
      </c>
      <c r="C57" s="23">
        <v>1709</v>
      </c>
      <c r="D57" s="15">
        <v>3445</v>
      </c>
      <c r="E57" s="15">
        <v>195.84399999999999</v>
      </c>
      <c r="F57" s="16">
        <f t="shared" si="4"/>
        <v>439.41799999999989</v>
      </c>
      <c r="G57" s="15">
        <v>324.60599999999999</v>
      </c>
      <c r="H57" s="15">
        <v>1.756</v>
      </c>
      <c r="I57" s="15">
        <v>43.118000000000002</v>
      </c>
      <c r="J57" s="16">
        <v>4.0349999999999895</v>
      </c>
      <c r="K57" s="15">
        <v>63.344999999999999</v>
      </c>
      <c r="L57" s="15">
        <v>2.5579999999999998</v>
      </c>
    </row>
    <row r="58" spans="2:12" x14ac:dyDescent="0.2">
      <c r="B58" s="1" t="s">
        <v>302</v>
      </c>
      <c r="C58" s="23">
        <v>4260</v>
      </c>
      <c r="D58" s="15">
        <v>8551</v>
      </c>
      <c r="E58" s="15">
        <v>559.83699999999999</v>
      </c>
      <c r="F58" s="16">
        <f t="shared" si="4"/>
        <v>1101.82</v>
      </c>
      <c r="G58" s="15">
        <v>718.52700000000004</v>
      </c>
      <c r="H58" s="15">
        <v>5.7779999999999996</v>
      </c>
      <c r="I58" s="15">
        <v>94.855000000000004</v>
      </c>
      <c r="J58" s="16">
        <v>9.8199999999999648</v>
      </c>
      <c r="K58" s="15">
        <v>260.77</v>
      </c>
      <c r="L58" s="15">
        <v>12.07</v>
      </c>
    </row>
    <row r="59" spans="2:12" x14ac:dyDescent="0.2">
      <c r="C59" s="6"/>
    </row>
    <row r="60" spans="2:12" x14ac:dyDescent="0.2">
      <c r="B60" s="1" t="s">
        <v>303</v>
      </c>
      <c r="C60" s="23">
        <v>5037</v>
      </c>
      <c r="D60" s="15">
        <v>9918</v>
      </c>
      <c r="E60" s="15">
        <v>675.83900000000006</v>
      </c>
      <c r="F60" s="16">
        <f t="shared" ref="F60:F66" si="5">SUM(G60:L60)</f>
        <v>1269.3840000000002</v>
      </c>
      <c r="G60" s="15">
        <v>771.202</v>
      </c>
      <c r="H60" s="15">
        <v>6.2439999999999998</v>
      </c>
      <c r="I60" s="15">
        <v>92.57</v>
      </c>
      <c r="J60" s="16">
        <v>11.22</v>
      </c>
      <c r="K60" s="15">
        <v>367.94099999999997</v>
      </c>
      <c r="L60" s="15">
        <v>20.207000000000001</v>
      </c>
    </row>
    <row r="61" spans="2:12" x14ac:dyDescent="0.2">
      <c r="B61" s="1" t="s">
        <v>304</v>
      </c>
      <c r="C61" s="23">
        <v>1072</v>
      </c>
      <c r="D61" s="15">
        <v>2055</v>
      </c>
      <c r="E61" s="15">
        <v>113.069</v>
      </c>
      <c r="F61" s="16">
        <f t="shared" si="5"/>
        <v>303.452</v>
      </c>
      <c r="G61" s="15">
        <v>147.67599999999999</v>
      </c>
      <c r="H61" s="15">
        <v>0.83199999999999996</v>
      </c>
      <c r="I61" s="15">
        <v>16.329000000000001</v>
      </c>
      <c r="J61" s="16">
        <v>2.9000000000000057</v>
      </c>
      <c r="K61" s="15">
        <v>128.14599999999999</v>
      </c>
      <c r="L61" s="15">
        <v>7.569</v>
      </c>
    </row>
    <row r="62" spans="2:12" x14ac:dyDescent="0.2">
      <c r="B62" s="1" t="s">
        <v>305</v>
      </c>
      <c r="C62" s="23">
        <v>1612</v>
      </c>
      <c r="D62" s="15">
        <v>3176</v>
      </c>
      <c r="E62" s="15">
        <v>182.73599999999999</v>
      </c>
      <c r="F62" s="16">
        <f t="shared" si="5"/>
        <v>464.10399999999998</v>
      </c>
      <c r="G62" s="15">
        <v>280.00700000000001</v>
      </c>
      <c r="H62" s="15">
        <v>1.792</v>
      </c>
      <c r="I62" s="15">
        <v>41.073999999999998</v>
      </c>
      <c r="J62" s="16">
        <v>2.0570000000000022</v>
      </c>
      <c r="K62" s="15">
        <v>131.01900000000001</v>
      </c>
      <c r="L62" s="15">
        <v>8.1549999999999994</v>
      </c>
    </row>
    <row r="63" spans="2:12" x14ac:dyDescent="0.2">
      <c r="B63" s="1" t="s">
        <v>306</v>
      </c>
      <c r="C63" s="23">
        <v>1127</v>
      </c>
      <c r="D63" s="15">
        <v>2105</v>
      </c>
      <c r="E63" s="15">
        <v>101.718</v>
      </c>
      <c r="F63" s="16">
        <f t="shared" si="5"/>
        <v>196.624</v>
      </c>
      <c r="G63" s="15">
        <v>151.797</v>
      </c>
      <c r="H63" s="15">
        <v>0.52</v>
      </c>
      <c r="I63" s="15">
        <v>13.452</v>
      </c>
      <c r="J63" s="16">
        <v>1.64</v>
      </c>
      <c r="K63" s="15">
        <v>28.707999999999998</v>
      </c>
      <c r="L63" s="15">
        <v>0.50700000000000001</v>
      </c>
    </row>
    <row r="64" spans="2:12" x14ac:dyDescent="0.2">
      <c r="B64" s="1" t="s">
        <v>307</v>
      </c>
      <c r="C64" s="23">
        <v>638</v>
      </c>
      <c r="D64" s="15">
        <v>1189</v>
      </c>
      <c r="E64" s="15">
        <v>55.207000000000001</v>
      </c>
      <c r="F64" s="16">
        <f t="shared" si="5"/>
        <v>152.95100000000002</v>
      </c>
      <c r="G64" s="15">
        <v>111.11</v>
      </c>
      <c r="H64" s="15">
        <v>0.42699999999999999</v>
      </c>
      <c r="I64" s="15">
        <v>12.769</v>
      </c>
      <c r="J64" s="16">
        <v>1.62</v>
      </c>
      <c r="K64" s="15">
        <v>24.905000000000001</v>
      </c>
      <c r="L64" s="15">
        <v>2.12</v>
      </c>
    </row>
    <row r="65" spans="1:12" x14ac:dyDescent="0.2">
      <c r="B65" s="1" t="s">
        <v>308</v>
      </c>
      <c r="C65" s="23">
        <v>1289</v>
      </c>
      <c r="D65" s="15">
        <v>2579</v>
      </c>
      <c r="E65" s="15">
        <v>127.251</v>
      </c>
      <c r="F65" s="16">
        <f t="shared" si="5"/>
        <v>326.577</v>
      </c>
      <c r="G65" s="15">
        <v>234.09</v>
      </c>
      <c r="H65" s="15">
        <v>2.7320000000000002</v>
      </c>
      <c r="I65" s="15">
        <v>31.763999999999999</v>
      </c>
      <c r="J65" s="16">
        <v>5.3399999999999856</v>
      </c>
      <c r="K65" s="15">
        <v>49.438000000000002</v>
      </c>
      <c r="L65" s="15">
        <v>3.2130000000000001</v>
      </c>
    </row>
    <row r="66" spans="1:12" x14ac:dyDescent="0.2">
      <c r="B66" s="1" t="s">
        <v>309</v>
      </c>
      <c r="C66" s="23">
        <v>194</v>
      </c>
      <c r="D66" s="15">
        <v>346</v>
      </c>
      <c r="E66" s="15">
        <v>11.087</v>
      </c>
      <c r="F66" s="16">
        <f t="shared" si="5"/>
        <v>48.533999999999999</v>
      </c>
      <c r="G66" s="15">
        <v>33.606000000000002</v>
      </c>
      <c r="H66" s="15">
        <v>0.22700000000000001</v>
      </c>
      <c r="I66" s="15">
        <v>5.82</v>
      </c>
      <c r="J66" s="16">
        <v>9.9999999999997868E-2</v>
      </c>
      <c r="K66" s="15">
        <v>8.391</v>
      </c>
      <c r="L66" s="15">
        <v>0.39</v>
      </c>
    </row>
    <row r="67" spans="1:12" x14ac:dyDescent="0.2">
      <c r="C67" s="6"/>
    </row>
    <row r="68" spans="1:12" x14ac:dyDescent="0.2">
      <c r="B68" s="1" t="s">
        <v>334</v>
      </c>
      <c r="C68" s="23">
        <v>849</v>
      </c>
      <c r="D68" s="15">
        <v>3310</v>
      </c>
      <c r="E68" s="15">
        <v>317.279</v>
      </c>
      <c r="F68" s="16">
        <f>SUM(G68:L68)</f>
        <v>229.774</v>
      </c>
      <c r="G68" s="15">
        <v>212.857</v>
      </c>
      <c r="H68" s="15">
        <v>2.5219999999999998</v>
      </c>
      <c r="I68" s="15">
        <v>5.0890000000000004</v>
      </c>
      <c r="J68" s="16">
        <v>9.3060000000000009</v>
      </c>
      <c r="K68" s="24" t="s">
        <v>39</v>
      </c>
      <c r="L68" s="24" t="s">
        <v>39</v>
      </c>
    </row>
    <row r="69" spans="1:12" x14ac:dyDescent="0.2">
      <c r="B69" s="1" t="s">
        <v>335</v>
      </c>
      <c r="C69" s="23">
        <v>1230</v>
      </c>
      <c r="D69" s="15">
        <v>2892</v>
      </c>
      <c r="E69" s="15">
        <v>240.268</v>
      </c>
      <c r="F69" s="16">
        <f>SUM(G69:L69)</f>
        <v>204.58600000000001</v>
      </c>
      <c r="G69" s="15">
        <v>177.596</v>
      </c>
      <c r="H69" s="15">
        <v>3.6779999999999999</v>
      </c>
      <c r="I69" s="15">
        <v>10.513999999999999</v>
      </c>
      <c r="J69" s="16">
        <v>12.798000000000009</v>
      </c>
      <c r="K69" s="24" t="s">
        <v>39</v>
      </c>
      <c r="L69" s="24" t="s">
        <v>39</v>
      </c>
    </row>
    <row r="70" spans="1:12" x14ac:dyDescent="0.2">
      <c r="B70" s="1" t="s">
        <v>336</v>
      </c>
      <c r="C70" s="23">
        <v>714</v>
      </c>
      <c r="D70" s="15">
        <v>1742</v>
      </c>
      <c r="E70" s="15">
        <v>136.04</v>
      </c>
      <c r="F70" s="16">
        <f>SUM(G70:L70)</f>
        <v>131.999</v>
      </c>
      <c r="G70" s="15">
        <v>120.282</v>
      </c>
      <c r="H70" s="15">
        <v>1.9610000000000001</v>
      </c>
      <c r="I70" s="15">
        <v>5.7560000000000002</v>
      </c>
      <c r="J70" s="16">
        <v>4</v>
      </c>
      <c r="K70" s="24" t="s">
        <v>39</v>
      </c>
      <c r="L70" s="24" t="s">
        <v>39</v>
      </c>
    </row>
    <row r="71" spans="1:12" ht="18" thickBot="1" x14ac:dyDescent="0.25">
      <c r="B71" s="5"/>
      <c r="C71" s="20"/>
      <c r="D71" s="5"/>
      <c r="E71" s="5"/>
      <c r="F71" s="5"/>
      <c r="G71" s="5"/>
      <c r="H71" s="5"/>
      <c r="I71" s="5"/>
      <c r="J71" s="5"/>
      <c r="K71" s="5"/>
      <c r="L71" s="5"/>
    </row>
    <row r="72" spans="1:12" x14ac:dyDescent="0.2">
      <c r="C72" s="1" t="s">
        <v>337</v>
      </c>
    </row>
    <row r="73" spans="1:12" x14ac:dyDescent="0.2">
      <c r="A73" s="1"/>
    </row>
  </sheetData>
  <phoneticPr fontId="2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20.875" style="2" customWidth="1"/>
    <col min="3" max="5" width="14.625" style="2" customWidth="1"/>
    <col min="6" max="6" width="12.125" style="2" customWidth="1"/>
    <col min="7" max="7" width="14.625" style="2" customWidth="1"/>
    <col min="8" max="8" width="13.375" style="2"/>
    <col min="9" max="9" width="14.625" style="2" customWidth="1"/>
    <col min="10" max="10" width="12.125" style="2" customWidth="1"/>
    <col min="11" max="256" width="13.375" style="2"/>
    <col min="257" max="257" width="13.375" style="2" customWidth="1"/>
    <col min="258" max="258" width="20.875" style="2" customWidth="1"/>
    <col min="259" max="261" width="14.625" style="2" customWidth="1"/>
    <col min="262" max="262" width="12.125" style="2" customWidth="1"/>
    <col min="263" max="263" width="14.625" style="2" customWidth="1"/>
    <col min="264" max="264" width="13.375" style="2"/>
    <col min="265" max="265" width="14.625" style="2" customWidth="1"/>
    <col min="266" max="266" width="12.125" style="2" customWidth="1"/>
    <col min="267" max="512" width="13.375" style="2"/>
    <col min="513" max="513" width="13.375" style="2" customWidth="1"/>
    <col min="514" max="514" width="20.875" style="2" customWidth="1"/>
    <col min="515" max="517" width="14.625" style="2" customWidth="1"/>
    <col min="518" max="518" width="12.125" style="2" customWidth="1"/>
    <col min="519" max="519" width="14.625" style="2" customWidth="1"/>
    <col min="520" max="520" width="13.375" style="2"/>
    <col min="521" max="521" width="14.625" style="2" customWidth="1"/>
    <col min="522" max="522" width="12.125" style="2" customWidth="1"/>
    <col min="523" max="768" width="13.375" style="2"/>
    <col min="769" max="769" width="13.375" style="2" customWidth="1"/>
    <col min="770" max="770" width="20.875" style="2" customWidth="1"/>
    <col min="771" max="773" width="14.625" style="2" customWidth="1"/>
    <col min="774" max="774" width="12.125" style="2" customWidth="1"/>
    <col min="775" max="775" width="14.625" style="2" customWidth="1"/>
    <col min="776" max="776" width="13.375" style="2"/>
    <col min="777" max="777" width="14.625" style="2" customWidth="1"/>
    <col min="778" max="778" width="12.125" style="2" customWidth="1"/>
    <col min="779" max="1024" width="13.375" style="2"/>
    <col min="1025" max="1025" width="13.375" style="2" customWidth="1"/>
    <col min="1026" max="1026" width="20.875" style="2" customWidth="1"/>
    <col min="1027" max="1029" width="14.625" style="2" customWidth="1"/>
    <col min="1030" max="1030" width="12.125" style="2" customWidth="1"/>
    <col min="1031" max="1031" width="14.625" style="2" customWidth="1"/>
    <col min="1032" max="1032" width="13.375" style="2"/>
    <col min="1033" max="1033" width="14.625" style="2" customWidth="1"/>
    <col min="1034" max="1034" width="12.125" style="2" customWidth="1"/>
    <col min="1035" max="1280" width="13.375" style="2"/>
    <col min="1281" max="1281" width="13.375" style="2" customWidth="1"/>
    <col min="1282" max="1282" width="20.875" style="2" customWidth="1"/>
    <col min="1283" max="1285" width="14.625" style="2" customWidth="1"/>
    <col min="1286" max="1286" width="12.125" style="2" customWidth="1"/>
    <col min="1287" max="1287" width="14.625" style="2" customWidth="1"/>
    <col min="1288" max="1288" width="13.375" style="2"/>
    <col min="1289" max="1289" width="14.625" style="2" customWidth="1"/>
    <col min="1290" max="1290" width="12.125" style="2" customWidth="1"/>
    <col min="1291" max="1536" width="13.375" style="2"/>
    <col min="1537" max="1537" width="13.375" style="2" customWidth="1"/>
    <col min="1538" max="1538" width="20.875" style="2" customWidth="1"/>
    <col min="1539" max="1541" width="14.625" style="2" customWidth="1"/>
    <col min="1542" max="1542" width="12.125" style="2" customWidth="1"/>
    <col min="1543" max="1543" width="14.625" style="2" customWidth="1"/>
    <col min="1544" max="1544" width="13.375" style="2"/>
    <col min="1545" max="1545" width="14.625" style="2" customWidth="1"/>
    <col min="1546" max="1546" width="12.125" style="2" customWidth="1"/>
    <col min="1547" max="1792" width="13.375" style="2"/>
    <col min="1793" max="1793" width="13.375" style="2" customWidth="1"/>
    <col min="1794" max="1794" width="20.875" style="2" customWidth="1"/>
    <col min="1795" max="1797" width="14.625" style="2" customWidth="1"/>
    <col min="1798" max="1798" width="12.125" style="2" customWidth="1"/>
    <col min="1799" max="1799" width="14.625" style="2" customWidth="1"/>
    <col min="1800" max="1800" width="13.375" style="2"/>
    <col min="1801" max="1801" width="14.625" style="2" customWidth="1"/>
    <col min="1802" max="1802" width="12.125" style="2" customWidth="1"/>
    <col min="1803" max="2048" width="13.375" style="2"/>
    <col min="2049" max="2049" width="13.375" style="2" customWidth="1"/>
    <col min="2050" max="2050" width="20.875" style="2" customWidth="1"/>
    <col min="2051" max="2053" width="14.625" style="2" customWidth="1"/>
    <col min="2054" max="2054" width="12.125" style="2" customWidth="1"/>
    <col min="2055" max="2055" width="14.625" style="2" customWidth="1"/>
    <col min="2056" max="2056" width="13.375" style="2"/>
    <col min="2057" max="2057" width="14.625" style="2" customWidth="1"/>
    <col min="2058" max="2058" width="12.125" style="2" customWidth="1"/>
    <col min="2059" max="2304" width="13.375" style="2"/>
    <col min="2305" max="2305" width="13.375" style="2" customWidth="1"/>
    <col min="2306" max="2306" width="20.875" style="2" customWidth="1"/>
    <col min="2307" max="2309" width="14.625" style="2" customWidth="1"/>
    <col min="2310" max="2310" width="12.125" style="2" customWidth="1"/>
    <col min="2311" max="2311" width="14.625" style="2" customWidth="1"/>
    <col min="2312" max="2312" width="13.375" style="2"/>
    <col min="2313" max="2313" width="14.625" style="2" customWidth="1"/>
    <col min="2314" max="2314" width="12.125" style="2" customWidth="1"/>
    <col min="2315" max="2560" width="13.375" style="2"/>
    <col min="2561" max="2561" width="13.375" style="2" customWidth="1"/>
    <col min="2562" max="2562" width="20.875" style="2" customWidth="1"/>
    <col min="2563" max="2565" width="14.625" style="2" customWidth="1"/>
    <col min="2566" max="2566" width="12.125" style="2" customWidth="1"/>
    <col min="2567" max="2567" width="14.625" style="2" customWidth="1"/>
    <col min="2568" max="2568" width="13.375" style="2"/>
    <col min="2569" max="2569" width="14.625" style="2" customWidth="1"/>
    <col min="2570" max="2570" width="12.125" style="2" customWidth="1"/>
    <col min="2571" max="2816" width="13.375" style="2"/>
    <col min="2817" max="2817" width="13.375" style="2" customWidth="1"/>
    <col min="2818" max="2818" width="20.875" style="2" customWidth="1"/>
    <col min="2819" max="2821" width="14.625" style="2" customWidth="1"/>
    <col min="2822" max="2822" width="12.125" style="2" customWidth="1"/>
    <col min="2823" max="2823" width="14.625" style="2" customWidth="1"/>
    <col min="2824" max="2824" width="13.375" style="2"/>
    <col min="2825" max="2825" width="14.625" style="2" customWidth="1"/>
    <col min="2826" max="2826" width="12.125" style="2" customWidth="1"/>
    <col min="2827" max="3072" width="13.375" style="2"/>
    <col min="3073" max="3073" width="13.375" style="2" customWidth="1"/>
    <col min="3074" max="3074" width="20.875" style="2" customWidth="1"/>
    <col min="3075" max="3077" width="14.625" style="2" customWidth="1"/>
    <col min="3078" max="3078" width="12.125" style="2" customWidth="1"/>
    <col min="3079" max="3079" width="14.625" style="2" customWidth="1"/>
    <col min="3080" max="3080" width="13.375" style="2"/>
    <col min="3081" max="3081" width="14.625" style="2" customWidth="1"/>
    <col min="3082" max="3082" width="12.125" style="2" customWidth="1"/>
    <col min="3083" max="3328" width="13.375" style="2"/>
    <col min="3329" max="3329" width="13.375" style="2" customWidth="1"/>
    <col min="3330" max="3330" width="20.875" style="2" customWidth="1"/>
    <col min="3331" max="3333" width="14.625" style="2" customWidth="1"/>
    <col min="3334" max="3334" width="12.125" style="2" customWidth="1"/>
    <col min="3335" max="3335" width="14.625" style="2" customWidth="1"/>
    <col min="3336" max="3336" width="13.375" style="2"/>
    <col min="3337" max="3337" width="14.625" style="2" customWidth="1"/>
    <col min="3338" max="3338" width="12.125" style="2" customWidth="1"/>
    <col min="3339" max="3584" width="13.375" style="2"/>
    <col min="3585" max="3585" width="13.375" style="2" customWidth="1"/>
    <col min="3586" max="3586" width="20.875" style="2" customWidth="1"/>
    <col min="3587" max="3589" width="14.625" style="2" customWidth="1"/>
    <col min="3590" max="3590" width="12.125" style="2" customWidth="1"/>
    <col min="3591" max="3591" width="14.625" style="2" customWidth="1"/>
    <col min="3592" max="3592" width="13.375" style="2"/>
    <col min="3593" max="3593" width="14.625" style="2" customWidth="1"/>
    <col min="3594" max="3594" width="12.125" style="2" customWidth="1"/>
    <col min="3595" max="3840" width="13.375" style="2"/>
    <col min="3841" max="3841" width="13.375" style="2" customWidth="1"/>
    <col min="3842" max="3842" width="20.875" style="2" customWidth="1"/>
    <col min="3843" max="3845" width="14.625" style="2" customWidth="1"/>
    <col min="3846" max="3846" width="12.125" style="2" customWidth="1"/>
    <col min="3847" max="3847" width="14.625" style="2" customWidth="1"/>
    <col min="3848" max="3848" width="13.375" style="2"/>
    <col min="3849" max="3849" width="14.625" style="2" customWidth="1"/>
    <col min="3850" max="3850" width="12.125" style="2" customWidth="1"/>
    <col min="3851" max="4096" width="13.375" style="2"/>
    <col min="4097" max="4097" width="13.375" style="2" customWidth="1"/>
    <col min="4098" max="4098" width="20.875" style="2" customWidth="1"/>
    <col min="4099" max="4101" width="14.625" style="2" customWidth="1"/>
    <col min="4102" max="4102" width="12.125" style="2" customWidth="1"/>
    <col min="4103" max="4103" width="14.625" style="2" customWidth="1"/>
    <col min="4104" max="4104" width="13.375" style="2"/>
    <col min="4105" max="4105" width="14.625" style="2" customWidth="1"/>
    <col min="4106" max="4106" width="12.125" style="2" customWidth="1"/>
    <col min="4107" max="4352" width="13.375" style="2"/>
    <col min="4353" max="4353" width="13.375" style="2" customWidth="1"/>
    <col min="4354" max="4354" width="20.875" style="2" customWidth="1"/>
    <col min="4355" max="4357" width="14.625" style="2" customWidth="1"/>
    <col min="4358" max="4358" width="12.125" style="2" customWidth="1"/>
    <col min="4359" max="4359" width="14.625" style="2" customWidth="1"/>
    <col min="4360" max="4360" width="13.375" style="2"/>
    <col min="4361" max="4361" width="14.625" style="2" customWidth="1"/>
    <col min="4362" max="4362" width="12.125" style="2" customWidth="1"/>
    <col min="4363" max="4608" width="13.375" style="2"/>
    <col min="4609" max="4609" width="13.375" style="2" customWidth="1"/>
    <col min="4610" max="4610" width="20.875" style="2" customWidth="1"/>
    <col min="4611" max="4613" width="14.625" style="2" customWidth="1"/>
    <col min="4614" max="4614" width="12.125" style="2" customWidth="1"/>
    <col min="4615" max="4615" width="14.625" style="2" customWidth="1"/>
    <col min="4616" max="4616" width="13.375" style="2"/>
    <col min="4617" max="4617" width="14.625" style="2" customWidth="1"/>
    <col min="4618" max="4618" width="12.125" style="2" customWidth="1"/>
    <col min="4619" max="4864" width="13.375" style="2"/>
    <col min="4865" max="4865" width="13.375" style="2" customWidth="1"/>
    <col min="4866" max="4866" width="20.875" style="2" customWidth="1"/>
    <col min="4867" max="4869" width="14.625" style="2" customWidth="1"/>
    <col min="4870" max="4870" width="12.125" style="2" customWidth="1"/>
    <col min="4871" max="4871" width="14.625" style="2" customWidth="1"/>
    <col min="4872" max="4872" width="13.375" style="2"/>
    <col min="4873" max="4873" width="14.625" style="2" customWidth="1"/>
    <col min="4874" max="4874" width="12.125" style="2" customWidth="1"/>
    <col min="4875" max="5120" width="13.375" style="2"/>
    <col min="5121" max="5121" width="13.375" style="2" customWidth="1"/>
    <col min="5122" max="5122" width="20.875" style="2" customWidth="1"/>
    <col min="5123" max="5125" width="14.625" style="2" customWidth="1"/>
    <col min="5126" max="5126" width="12.125" style="2" customWidth="1"/>
    <col min="5127" max="5127" width="14.625" style="2" customWidth="1"/>
    <col min="5128" max="5128" width="13.375" style="2"/>
    <col min="5129" max="5129" width="14.625" style="2" customWidth="1"/>
    <col min="5130" max="5130" width="12.125" style="2" customWidth="1"/>
    <col min="5131" max="5376" width="13.375" style="2"/>
    <col min="5377" max="5377" width="13.375" style="2" customWidth="1"/>
    <col min="5378" max="5378" width="20.875" style="2" customWidth="1"/>
    <col min="5379" max="5381" width="14.625" style="2" customWidth="1"/>
    <col min="5382" max="5382" width="12.125" style="2" customWidth="1"/>
    <col min="5383" max="5383" width="14.625" style="2" customWidth="1"/>
    <col min="5384" max="5384" width="13.375" style="2"/>
    <col min="5385" max="5385" width="14.625" style="2" customWidth="1"/>
    <col min="5386" max="5386" width="12.125" style="2" customWidth="1"/>
    <col min="5387" max="5632" width="13.375" style="2"/>
    <col min="5633" max="5633" width="13.375" style="2" customWidth="1"/>
    <col min="5634" max="5634" width="20.875" style="2" customWidth="1"/>
    <col min="5635" max="5637" width="14.625" style="2" customWidth="1"/>
    <col min="5638" max="5638" width="12.125" style="2" customWidth="1"/>
    <col min="5639" max="5639" width="14.625" style="2" customWidth="1"/>
    <col min="5640" max="5640" width="13.375" style="2"/>
    <col min="5641" max="5641" width="14.625" style="2" customWidth="1"/>
    <col min="5642" max="5642" width="12.125" style="2" customWidth="1"/>
    <col min="5643" max="5888" width="13.375" style="2"/>
    <col min="5889" max="5889" width="13.375" style="2" customWidth="1"/>
    <col min="5890" max="5890" width="20.875" style="2" customWidth="1"/>
    <col min="5891" max="5893" width="14.625" style="2" customWidth="1"/>
    <col min="5894" max="5894" width="12.125" style="2" customWidth="1"/>
    <col min="5895" max="5895" width="14.625" style="2" customWidth="1"/>
    <col min="5896" max="5896" width="13.375" style="2"/>
    <col min="5897" max="5897" width="14.625" style="2" customWidth="1"/>
    <col min="5898" max="5898" width="12.125" style="2" customWidth="1"/>
    <col min="5899" max="6144" width="13.375" style="2"/>
    <col min="6145" max="6145" width="13.375" style="2" customWidth="1"/>
    <col min="6146" max="6146" width="20.875" style="2" customWidth="1"/>
    <col min="6147" max="6149" width="14.625" style="2" customWidth="1"/>
    <col min="6150" max="6150" width="12.125" style="2" customWidth="1"/>
    <col min="6151" max="6151" width="14.625" style="2" customWidth="1"/>
    <col min="6152" max="6152" width="13.375" style="2"/>
    <col min="6153" max="6153" width="14.625" style="2" customWidth="1"/>
    <col min="6154" max="6154" width="12.125" style="2" customWidth="1"/>
    <col min="6155" max="6400" width="13.375" style="2"/>
    <col min="6401" max="6401" width="13.375" style="2" customWidth="1"/>
    <col min="6402" max="6402" width="20.875" style="2" customWidth="1"/>
    <col min="6403" max="6405" width="14.625" style="2" customWidth="1"/>
    <col min="6406" max="6406" width="12.125" style="2" customWidth="1"/>
    <col min="6407" max="6407" width="14.625" style="2" customWidth="1"/>
    <col min="6408" max="6408" width="13.375" style="2"/>
    <col min="6409" max="6409" width="14.625" style="2" customWidth="1"/>
    <col min="6410" max="6410" width="12.125" style="2" customWidth="1"/>
    <col min="6411" max="6656" width="13.375" style="2"/>
    <col min="6657" max="6657" width="13.375" style="2" customWidth="1"/>
    <col min="6658" max="6658" width="20.875" style="2" customWidth="1"/>
    <col min="6659" max="6661" width="14.625" style="2" customWidth="1"/>
    <col min="6662" max="6662" width="12.125" style="2" customWidth="1"/>
    <col min="6663" max="6663" width="14.625" style="2" customWidth="1"/>
    <col min="6664" max="6664" width="13.375" style="2"/>
    <col min="6665" max="6665" width="14.625" style="2" customWidth="1"/>
    <col min="6666" max="6666" width="12.125" style="2" customWidth="1"/>
    <col min="6667" max="6912" width="13.375" style="2"/>
    <col min="6913" max="6913" width="13.375" style="2" customWidth="1"/>
    <col min="6914" max="6914" width="20.875" style="2" customWidth="1"/>
    <col min="6915" max="6917" width="14.625" style="2" customWidth="1"/>
    <col min="6918" max="6918" width="12.125" style="2" customWidth="1"/>
    <col min="6919" max="6919" width="14.625" style="2" customWidth="1"/>
    <col min="6920" max="6920" width="13.375" style="2"/>
    <col min="6921" max="6921" width="14.625" style="2" customWidth="1"/>
    <col min="6922" max="6922" width="12.125" style="2" customWidth="1"/>
    <col min="6923" max="7168" width="13.375" style="2"/>
    <col min="7169" max="7169" width="13.375" style="2" customWidth="1"/>
    <col min="7170" max="7170" width="20.875" style="2" customWidth="1"/>
    <col min="7171" max="7173" width="14.625" style="2" customWidth="1"/>
    <col min="7174" max="7174" width="12.125" style="2" customWidth="1"/>
    <col min="7175" max="7175" width="14.625" style="2" customWidth="1"/>
    <col min="7176" max="7176" width="13.375" style="2"/>
    <col min="7177" max="7177" width="14.625" style="2" customWidth="1"/>
    <col min="7178" max="7178" width="12.125" style="2" customWidth="1"/>
    <col min="7179" max="7424" width="13.375" style="2"/>
    <col min="7425" max="7425" width="13.375" style="2" customWidth="1"/>
    <col min="7426" max="7426" width="20.875" style="2" customWidth="1"/>
    <col min="7427" max="7429" width="14.625" style="2" customWidth="1"/>
    <col min="7430" max="7430" width="12.125" style="2" customWidth="1"/>
    <col min="7431" max="7431" width="14.625" style="2" customWidth="1"/>
    <col min="7432" max="7432" width="13.375" style="2"/>
    <col min="7433" max="7433" width="14.625" style="2" customWidth="1"/>
    <col min="7434" max="7434" width="12.125" style="2" customWidth="1"/>
    <col min="7435" max="7680" width="13.375" style="2"/>
    <col min="7681" max="7681" width="13.375" style="2" customWidth="1"/>
    <col min="7682" max="7682" width="20.875" style="2" customWidth="1"/>
    <col min="7683" max="7685" width="14.625" style="2" customWidth="1"/>
    <col min="7686" max="7686" width="12.125" style="2" customWidth="1"/>
    <col min="7687" max="7687" width="14.625" style="2" customWidth="1"/>
    <col min="7688" max="7688" width="13.375" style="2"/>
    <col min="7689" max="7689" width="14.625" style="2" customWidth="1"/>
    <col min="7690" max="7690" width="12.125" style="2" customWidth="1"/>
    <col min="7691" max="7936" width="13.375" style="2"/>
    <col min="7937" max="7937" width="13.375" style="2" customWidth="1"/>
    <col min="7938" max="7938" width="20.875" style="2" customWidth="1"/>
    <col min="7939" max="7941" width="14.625" style="2" customWidth="1"/>
    <col min="7942" max="7942" width="12.125" style="2" customWidth="1"/>
    <col min="7943" max="7943" width="14.625" style="2" customWidth="1"/>
    <col min="7944" max="7944" width="13.375" style="2"/>
    <col min="7945" max="7945" width="14.625" style="2" customWidth="1"/>
    <col min="7946" max="7946" width="12.125" style="2" customWidth="1"/>
    <col min="7947" max="8192" width="13.375" style="2"/>
    <col min="8193" max="8193" width="13.375" style="2" customWidth="1"/>
    <col min="8194" max="8194" width="20.875" style="2" customWidth="1"/>
    <col min="8195" max="8197" width="14.625" style="2" customWidth="1"/>
    <col min="8198" max="8198" width="12.125" style="2" customWidth="1"/>
    <col min="8199" max="8199" width="14.625" style="2" customWidth="1"/>
    <col min="8200" max="8200" width="13.375" style="2"/>
    <col min="8201" max="8201" width="14.625" style="2" customWidth="1"/>
    <col min="8202" max="8202" width="12.125" style="2" customWidth="1"/>
    <col min="8203" max="8448" width="13.375" style="2"/>
    <col min="8449" max="8449" width="13.375" style="2" customWidth="1"/>
    <col min="8450" max="8450" width="20.875" style="2" customWidth="1"/>
    <col min="8451" max="8453" width="14.625" style="2" customWidth="1"/>
    <col min="8454" max="8454" width="12.125" style="2" customWidth="1"/>
    <col min="8455" max="8455" width="14.625" style="2" customWidth="1"/>
    <col min="8456" max="8456" width="13.375" style="2"/>
    <col min="8457" max="8457" width="14.625" style="2" customWidth="1"/>
    <col min="8458" max="8458" width="12.125" style="2" customWidth="1"/>
    <col min="8459" max="8704" width="13.375" style="2"/>
    <col min="8705" max="8705" width="13.375" style="2" customWidth="1"/>
    <col min="8706" max="8706" width="20.875" style="2" customWidth="1"/>
    <col min="8707" max="8709" width="14.625" style="2" customWidth="1"/>
    <col min="8710" max="8710" width="12.125" style="2" customWidth="1"/>
    <col min="8711" max="8711" width="14.625" style="2" customWidth="1"/>
    <col min="8712" max="8712" width="13.375" style="2"/>
    <col min="8713" max="8713" width="14.625" style="2" customWidth="1"/>
    <col min="8714" max="8714" width="12.125" style="2" customWidth="1"/>
    <col min="8715" max="8960" width="13.375" style="2"/>
    <col min="8961" max="8961" width="13.375" style="2" customWidth="1"/>
    <col min="8962" max="8962" width="20.875" style="2" customWidth="1"/>
    <col min="8963" max="8965" width="14.625" style="2" customWidth="1"/>
    <col min="8966" max="8966" width="12.125" style="2" customWidth="1"/>
    <col min="8967" max="8967" width="14.625" style="2" customWidth="1"/>
    <col min="8968" max="8968" width="13.375" style="2"/>
    <col min="8969" max="8969" width="14.625" style="2" customWidth="1"/>
    <col min="8970" max="8970" width="12.125" style="2" customWidth="1"/>
    <col min="8971" max="9216" width="13.375" style="2"/>
    <col min="9217" max="9217" width="13.375" style="2" customWidth="1"/>
    <col min="9218" max="9218" width="20.875" style="2" customWidth="1"/>
    <col min="9219" max="9221" width="14.625" style="2" customWidth="1"/>
    <col min="9222" max="9222" width="12.125" style="2" customWidth="1"/>
    <col min="9223" max="9223" width="14.625" style="2" customWidth="1"/>
    <col min="9224" max="9224" width="13.375" style="2"/>
    <col min="9225" max="9225" width="14.625" style="2" customWidth="1"/>
    <col min="9226" max="9226" width="12.125" style="2" customWidth="1"/>
    <col min="9227" max="9472" width="13.375" style="2"/>
    <col min="9473" max="9473" width="13.375" style="2" customWidth="1"/>
    <col min="9474" max="9474" width="20.875" style="2" customWidth="1"/>
    <col min="9475" max="9477" width="14.625" style="2" customWidth="1"/>
    <col min="9478" max="9478" width="12.125" style="2" customWidth="1"/>
    <col min="9479" max="9479" width="14.625" style="2" customWidth="1"/>
    <col min="9480" max="9480" width="13.375" style="2"/>
    <col min="9481" max="9481" width="14.625" style="2" customWidth="1"/>
    <col min="9482" max="9482" width="12.125" style="2" customWidth="1"/>
    <col min="9483" max="9728" width="13.375" style="2"/>
    <col min="9729" max="9729" width="13.375" style="2" customWidth="1"/>
    <col min="9730" max="9730" width="20.875" style="2" customWidth="1"/>
    <col min="9731" max="9733" width="14.625" style="2" customWidth="1"/>
    <col min="9734" max="9734" width="12.125" style="2" customWidth="1"/>
    <col min="9735" max="9735" width="14.625" style="2" customWidth="1"/>
    <col min="9736" max="9736" width="13.375" style="2"/>
    <col min="9737" max="9737" width="14.625" style="2" customWidth="1"/>
    <col min="9738" max="9738" width="12.125" style="2" customWidth="1"/>
    <col min="9739" max="9984" width="13.375" style="2"/>
    <col min="9985" max="9985" width="13.375" style="2" customWidth="1"/>
    <col min="9986" max="9986" width="20.875" style="2" customWidth="1"/>
    <col min="9987" max="9989" width="14.625" style="2" customWidth="1"/>
    <col min="9990" max="9990" width="12.125" style="2" customWidth="1"/>
    <col min="9991" max="9991" width="14.625" style="2" customWidth="1"/>
    <col min="9992" max="9992" width="13.375" style="2"/>
    <col min="9993" max="9993" width="14.625" style="2" customWidth="1"/>
    <col min="9994" max="9994" width="12.125" style="2" customWidth="1"/>
    <col min="9995" max="10240" width="13.375" style="2"/>
    <col min="10241" max="10241" width="13.375" style="2" customWidth="1"/>
    <col min="10242" max="10242" width="20.875" style="2" customWidth="1"/>
    <col min="10243" max="10245" width="14.625" style="2" customWidth="1"/>
    <col min="10246" max="10246" width="12.125" style="2" customWidth="1"/>
    <col min="10247" max="10247" width="14.625" style="2" customWidth="1"/>
    <col min="10248" max="10248" width="13.375" style="2"/>
    <col min="10249" max="10249" width="14.625" style="2" customWidth="1"/>
    <col min="10250" max="10250" width="12.125" style="2" customWidth="1"/>
    <col min="10251" max="10496" width="13.375" style="2"/>
    <col min="10497" max="10497" width="13.375" style="2" customWidth="1"/>
    <col min="10498" max="10498" width="20.875" style="2" customWidth="1"/>
    <col min="10499" max="10501" width="14.625" style="2" customWidth="1"/>
    <col min="10502" max="10502" width="12.125" style="2" customWidth="1"/>
    <col min="10503" max="10503" width="14.625" style="2" customWidth="1"/>
    <col min="10504" max="10504" width="13.375" style="2"/>
    <col min="10505" max="10505" width="14.625" style="2" customWidth="1"/>
    <col min="10506" max="10506" width="12.125" style="2" customWidth="1"/>
    <col min="10507" max="10752" width="13.375" style="2"/>
    <col min="10753" max="10753" width="13.375" style="2" customWidth="1"/>
    <col min="10754" max="10754" width="20.875" style="2" customWidth="1"/>
    <col min="10755" max="10757" width="14.625" style="2" customWidth="1"/>
    <col min="10758" max="10758" width="12.125" style="2" customWidth="1"/>
    <col min="10759" max="10759" width="14.625" style="2" customWidth="1"/>
    <col min="10760" max="10760" width="13.375" style="2"/>
    <col min="10761" max="10761" width="14.625" style="2" customWidth="1"/>
    <col min="10762" max="10762" width="12.125" style="2" customWidth="1"/>
    <col min="10763" max="11008" width="13.375" style="2"/>
    <col min="11009" max="11009" width="13.375" style="2" customWidth="1"/>
    <col min="11010" max="11010" width="20.875" style="2" customWidth="1"/>
    <col min="11011" max="11013" width="14.625" style="2" customWidth="1"/>
    <col min="11014" max="11014" width="12.125" style="2" customWidth="1"/>
    <col min="11015" max="11015" width="14.625" style="2" customWidth="1"/>
    <col min="11016" max="11016" width="13.375" style="2"/>
    <col min="11017" max="11017" width="14.625" style="2" customWidth="1"/>
    <col min="11018" max="11018" width="12.125" style="2" customWidth="1"/>
    <col min="11019" max="11264" width="13.375" style="2"/>
    <col min="11265" max="11265" width="13.375" style="2" customWidth="1"/>
    <col min="11266" max="11266" width="20.875" style="2" customWidth="1"/>
    <col min="11267" max="11269" width="14.625" style="2" customWidth="1"/>
    <col min="11270" max="11270" width="12.125" style="2" customWidth="1"/>
    <col min="11271" max="11271" width="14.625" style="2" customWidth="1"/>
    <col min="11272" max="11272" width="13.375" style="2"/>
    <col min="11273" max="11273" width="14.625" style="2" customWidth="1"/>
    <col min="11274" max="11274" width="12.125" style="2" customWidth="1"/>
    <col min="11275" max="11520" width="13.375" style="2"/>
    <col min="11521" max="11521" width="13.375" style="2" customWidth="1"/>
    <col min="11522" max="11522" width="20.875" style="2" customWidth="1"/>
    <col min="11523" max="11525" width="14.625" style="2" customWidth="1"/>
    <col min="11526" max="11526" width="12.125" style="2" customWidth="1"/>
    <col min="11527" max="11527" width="14.625" style="2" customWidth="1"/>
    <col min="11528" max="11528" width="13.375" style="2"/>
    <col min="11529" max="11529" width="14.625" style="2" customWidth="1"/>
    <col min="11530" max="11530" width="12.125" style="2" customWidth="1"/>
    <col min="11531" max="11776" width="13.375" style="2"/>
    <col min="11777" max="11777" width="13.375" style="2" customWidth="1"/>
    <col min="11778" max="11778" width="20.875" style="2" customWidth="1"/>
    <col min="11779" max="11781" width="14.625" style="2" customWidth="1"/>
    <col min="11782" max="11782" width="12.125" style="2" customWidth="1"/>
    <col min="11783" max="11783" width="14.625" style="2" customWidth="1"/>
    <col min="11784" max="11784" width="13.375" style="2"/>
    <col min="11785" max="11785" width="14.625" style="2" customWidth="1"/>
    <col min="11786" max="11786" width="12.125" style="2" customWidth="1"/>
    <col min="11787" max="12032" width="13.375" style="2"/>
    <col min="12033" max="12033" width="13.375" style="2" customWidth="1"/>
    <col min="12034" max="12034" width="20.875" style="2" customWidth="1"/>
    <col min="12035" max="12037" width="14.625" style="2" customWidth="1"/>
    <col min="12038" max="12038" width="12.125" style="2" customWidth="1"/>
    <col min="12039" max="12039" width="14.625" style="2" customWidth="1"/>
    <col min="12040" max="12040" width="13.375" style="2"/>
    <col min="12041" max="12041" width="14.625" style="2" customWidth="1"/>
    <col min="12042" max="12042" width="12.125" style="2" customWidth="1"/>
    <col min="12043" max="12288" width="13.375" style="2"/>
    <col min="12289" max="12289" width="13.375" style="2" customWidth="1"/>
    <col min="12290" max="12290" width="20.875" style="2" customWidth="1"/>
    <col min="12291" max="12293" width="14.625" style="2" customWidth="1"/>
    <col min="12294" max="12294" width="12.125" style="2" customWidth="1"/>
    <col min="12295" max="12295" width="14.625" style="2" customWidth="1"/>
    <col min="12296" max="12296" width="13.375" style="2"/>
    <col min="12297" max="12297" width="14.625" style="2" customWidth="1"/>
    <col min="12298" max="12298" width="12.125" style="2" customWidth="1"/>
    <col min="12299" max="12544" width="13.375" style="2"/>
    <col min="12545" max="12545" width="13.375" style="2" customWidth="1"/>
    <col min="12546" max="12546" width="20.875" style="2" customWidth="1"/>
    <col min="12547" max="12549" width="14.625" style="2" customWidth="1"/>
    <col min="12550" max="12550" width="12.125" style="2" customWidth="1"/>
    <col min="12551" max="12551" width="14.625" style="2" customWidth="1"/>
    <col min="12552" max="12552" width="13.375" style="2"/>
    <col min="12553" max="12553" width="14.625" style="2" customWidth="1"/>
    <col min="12554" max="12554" width="12.125" style="2" customWidth="1"/>
    <col min="12555" max="12800" width="13.375" style="2"/>
    <col min="12801" max="12801" width="13.375" style="2" customWidth="1"/>
    <col min="12802" max="12802" width="20.875" style="2" customWidth="1"/>
    <col min="12803" max="12805" width="14.625" style="2" customWidth="1"/>
    <col min="12806" max="12806" width="12.125" style="2" customWidth="1"/>
    <col min="12807" max="12807" width="14.625" style="2" customWidth="1"/>
    <col min="12808" max="12808" width="13.375" style="2"/>
    <col min="12809" max="12809" width="14.625" style="2" customWidth="1"/>
    <col min="12810" max="12810" width="12.125" style="2" customWidth="1"/>
    <col min="12811" max="13056" width="13.375" style="2"/>
    <col min="13057" max="13057" width="13.375" style="2" customWidth="1"/>
    <col min="13058" max="13058" width="20.875" style="2" customWidth="1"/>
    <col min="13059" max="13061" width="14.625" style="2" customWidth="1"/>
    <col min="13062" max="13062" width="12.125" style="2" customWidth="1"/>
    <col min="13063" max="13063" width="14.625" style="2" customWidth="1"/>
    <col min="13064" max="13064" width="13.375" style="2"/>
    <col min="13065" max="13065" width="14.625" style="2" customWidth="1"/>
    <col min="13066" max="13066" width="12.125" style="2" customWidth="1"/>
    <col min="13067" max="13312" width="13.375" style="2"/>
    <col min="13313" max="13313" width="13.375" style="2" customWidth="1"/>
    <col min="13314" max="13314" width="20.875" style="2" customWidth="1"/>
    <col min="13315" max="13317" width="14.625" style="2" customWidth="1"/>
    <col min="13318" max="13318" width="12.125" style="2" customWidth="1"/>
    <col min="13319" max="13319" width="14.625" style="2" customWidth="1"/>
    <col min="13320" max="13320" width="13.375" style="2"/>
    <col min="13321" max="13321" width="14.625" style="2" customWidth="1"/>
    <col min="13322" max="13322" width="12.125" style="2" customWidth="1"/>
    <col min="13323" max="13568" width="13.375" style="2"/>
    <col min="13569" max="13569" width="13.375" style="2" customWidth="1"/>
    <col min="13570" max="13570" width="20.875" style="2" customWidth="1"/>
    <col min="13571" max="13573" width="14.625" style="2" customWidth="1"/>
    <col min="13574" max="13574" width="12.125" style="2" customWidth="1"/>
    <col min="13575" max="13575" width="14.625" style="2" customWidth="1"/>
    <col min="13576" max="13576" width="13.375" style="2"/>
    <col min="13577" max="13577" width="14.625" style="2" customWidth="1"/>
    <col min="13578" max="13578" width="12.125" style="2" customWidth="1"/>
    <col min="13579" max="13824" width="13.375" style="2"/>
    <col min="13825" max="13825" width="13.375" style="2" customWidth="1"/>
    <col min="13826" max="13826" width="20.875" style="2" customWidth="1"/>
    <col min="13827" max="13829" width="14.625" style="2" customWidth="1"/>
    <col min="13830" max="13830" width="12.125" style="2" customWidth="1"/>
    <col min="13831" max="13831" width="14.625" style="2" customWidth="1"/>
    <col min="13832" max="13832" width="13.375" style="2"/>
    <col min="13833" max="13833" width="14.625" style="2" customWidth="1"/>
    <col min="13834" max="13834" width="12.125" style="2" customWidth="1"/>
    <col min="13835" max="14080" width="13.375" style="2"/>
    <col min="14081" max="14081" width="13.375" style="2" customWidth="1"/>
    <col min="14082" max="14082" width="20.875" style="2" customWidth="1"/>
    <col min="14083" max="14085" width="14.625" style="2" customWidth="1"/>
    <col min="14086" max="14086" width="12.125" style="2" customWidth="1"/>
    <col min="14087" max="14087" width="14.625" style="2" customWidth="1"/>
    <col min="14088" max="14088" width="13.375" style="2"/>
    <col min="14089" max="14089" width="14.625" style="2" customWidth="1"/>
    <col min="14090" max="14090" width="12.125" style="2" customWidth="1"/>
    <col min="14091" max="14336" width="13.375" style="2"/>
    <col min="14337" max="14337" width="13.375" style="2" customWidth="1"/>
    <col min="14338" max="14338" width="20.875" style="2" customWidth="1"/>
    <col min="14339" max="14341" width="14.625" style="2" customWidth="1"/>
    <col min="14342" max="14342" width="12.125" style="2" customWidth="1"/>
    <col min="14343" max="14343" width="14.625" style="2" customWidth="1"/>
    <col min="14344" max="14344" width="13.375" style="2"/>
    <col min="14345" max="14345" width="14.625" style="2" customWidth="1"/>
    <col min="14346" max="14346" width="12.125" style="2" customWidth="1"/>
    <col min="14347" max="14592" width="13.375" style="2"/>
    <col min="14593" max="14593" width="13.375" style="2" customWidth="1"/>
    <col min="14594" max="14594" width="20.875" style="2" customWidth="1"/>
    <col min="14595" max="14597" width="14.625" style="2" customWidth="1"/>
    <col min="14598" max="14598" width="12.125" style="2" customWidth="1"/>
    <col min="14599" max="14599" width="14.625" style="2" customWidth="1"/>
    <col min="14600" max="14600" width="13.375" style="2"/>
    <col min="14601" max="14601" width="14.625" style="2" customWidth="1"/>
    <col min="14602" max="14602" width="12.125" style="2" customWidth="1"/>
    <col min="14603" max="14848" width="13.375" style="2"/>
    <col min="14849" max="14849" width="13.375" style="2" customWidth="1"/>
    <col min="14850" max="14850" width="20.875" style="2" customWidth="1"/>
    <col min="14851" max="14853" width="14.625" style="2" customWidth="1"/>
    <col min="14854" max="14854" width="12.125" style="2" customWidth="1"/>
    <col min="14855" max="14855" width="14.625" style="2" customWidth="1"/>
    <col min="14856" max="14856" width="13.375" style="2"/>
    <col min="14857" max="14857" width="14.625" style="2" customWidth="1"/>
    <col min="14858" max="14858" width="12.125" style="2" customWidth="1"/>
    <col min="14859" max="15104" width="13.375" style="2"/>
    <col min="15105" max="15105" width="13.375" style="2" customWidth="1"/>
    <col min="15106" max="15106" width="20.875" style="2" customWidth="1"/>
    <col min="15107" max="15109" width="14.625" style="2" customWidth="1"/>
    <col min="15110" max="15110" width="12.125" style="2" customWidth="1"/>
    <col min="15111" max="15111" width="14.625" style="2" customWidth="1"/>
    <col min="15112" max="15112" width="13.375" style="2"/>
    <col min="15113" max="15113" width="14.625" style="2" customWidth="1"/>
    <col min="15114" max="15114" width="12.125" style="2" customWidth="1"/>
    <col min="15115" max="15360" width="13.375" style="2"/>
    <col min="15361" max="15361" width="13.375" style="2" customWidth="1"/>
    <col min="15362" max="15362" width="20.875" style="2" customWidth="1"/>
    <col min="15363" max="15365" width="14.625" style="2" customWidth="1"/>
    <col min="15366" max="15366" width="12.125" style="2" customWidth="1"/>
    <col min="15367" max="15367" width="14.625" style="2" customWidth="1"/>
    <col min="15368" max="15368" width="13.375" style="2"/>
    <col min="15369" max="15369" width="14.625" style="2" customWidth="1"/>
    <col min="15370" max="15370" width="12.125" style="2" customWidth="1"/>
    <col min="15371" max="15616" width="13.375" style="2"/>
    <col min="15617" max="15617" width="13.375" style="2" customWidth="1"/>
    <col min="15618" max="15618" width="20.875" style="2" customWidth="1"/>
    <col min="15619" max="15621" width="14.625" style="2" customWidth="1"/>
    <col min="15622" max="15622" width="12.125" style="2" customWidth="1"/>
    <col min="15623" max="15623" width="14.625" style="2" customWidth="1"/>
    <col min="15624" max="15624" width="13.375" style="2"/>
    <col min="15625" max="15625" width="14.625" style="2" customWidth="1"/>
    <col min="15626" max="15626" width="12.125" style="2" customWidth="1"/>
    <col min="15627" max="15872" width="13.375" style="2"/>
    <col min="15873" max="15873" width="13.375" style="2" customWidth="1"/>
    <col min="15874" max="15874" width="20.875" style="2" customWidth="1"/>
    <col min="15875" max="15877" width="14.625" style="2" customWidth="1"/>
    <col min="15878" max="15878" width="12.125" style="2" customWidth="1"/>
    <col min="15879" max="15879" width="14.625" style="2" customWidth="1"/>
    <col min="15880" max="15880" width="13.375" style="2"/>
    <col min="15881" max="15881" width="14.625" style="2" customWidth="1"/>
    <col min="15882" max="15882" width="12.125" style="2" customWidth="1"/>
    <col min="15883" max="16128" width="13.375" style="2"/>
    <col min="16129" max="16129" width="13.375" style="2" customWidth="1"/>
    <col min="16130" max="16130" width="20.875" style="2" customWidth="1"/>
    <col min="16131" max="16133" width="14.625" style="2" customWidth="1"/>
    <col min="16134" max="16134" width="12.125" style="2" customWidth="1"/>
    <col min="16135" max="16135" width="14.625" style="2" customWidth="1"/>
    <col min="16136" max="16136" width="13.375" style="2"/>
    <col min="16137" max="16137" width="14.625" style="2" customWidth="1"/>
    <col min="16138" max="16138" width="12.125" style="2" customWidth="1"/>
    <col min="16139" max="16384" width="13.375" style="2"/>
  </cols>
  <sheetData>
    <row r="1" spans="1:10" x14ac:dyDescent="0.2">
      <c r="A1" s="1"/>
    </row>
    <row r="6" spans="1:10" x14ac:dyDescent="0.2">
      <c r="E6" s="3" t="s">
        <v>398</v>
      </c>
    </row>
    <row r="8" spans="1:10" x14ac:dyDescent="0.2">
      <c r="C8" s="3" t="s">
        <v>399</v>
      </c>
    </row>
    <row r="9" spans="1:10" ht="18" thickBot="1" x14ac:dyDescent="0.25">
      <c r="B9" s="5"/>
      <c r="C9" s="5"/>
      <c r="D9" s="5"/>
      <c r="E9" s="5"/>
      <c r="F9" s="5"/>
      <c r="G9" s="5"/>
      <c r="H9" s="5"/>
      <c r="I9" s="30" t="s">
        <v>400</v>
      </c>
      <c r="J9" s="5"/>
    </row>
    <row r="10" spans="1:10" x14ac:dyDescent="0.2">
      <c r="C10" s="6"/>
      <c r="D10" s="7"/>
      <c r="E10" s="7"/>
      <c r="F10" s="22" t="s">
        <v>401</v>
      </c>
      <c r="G10" s="7"/>
      <c r="H10" s="7"/>
      <c r="I10" s="7"/>
      <c r="J10" s="7"/>
    </row>
    <row r="11" spans="1:10" x14ac:dyDescent="0.2">
      <c r="C11" s="8" t="s">
        <v>402</v>
      </c>
      <c r="D11" s="11"/>
      <c r="E11" s="22" t="s">
        <v>403</v>
      </c>
      <c r="F11" s="7"/>
      <c r="G11" s="11"/>
      <c r="H11" s="22" t="s">
        <v>404</v>
      </c>
      <c r="I11" s="7"/>
      <c r="J11" s="7"/>
    </row>
    <row r="12" spans="1:10" x14ac:dyDescent="0.2">
      <c r="B12" s="1" t="s">
        <v>405</v>
      </c>
      <c r="C12" s="8" t="s">
        <v>406</v>
      </c>
      <c r="D12" s="8" t="s">
        <v>407</v>
      </c>
      <c r="E12" s="8" t="s">
        <v>408</v>
      </c>
      <c r="F12" s="8" t="s">
        <v>409</v>
      </c>
      <c r="G12" s="8" t="s">
        <v>407</v>
      </c>
      <c r="H12" s="8" t="s">
        <v>410</v>
      </c>
      <c r="I12" s="8" t="s">
        <v>408</v>
      </c>
      <c r="J12" s="8" t="s">
        <v>409</v>
      </c>
    </row>
    <row r="13" spans="1:10" x14ac:dyDescent="0.2">
      <c r="B13" s="7"/>
      <c r="C13" s="11"/>
      <c r="D13" s="10" t="s">
        <v>411</v>
      </c>
      <c r="E13" s="10" t="s">
        <v>412</v>
      </c>
      <c r="F13" s="10" t="s">
        <v>413</v>
      </c>
      <c r="G13" s="10" t="s">
        <v>411</v>
      </c>
      <c r="H13" s="10" t="s">
        <v>414</v>
      </c>
      <c r="I13" s="10" t="s">
        <v>412</v>
      </c>
      <c r="J13" s="10" t="s">
        <v>413</v>
      </c>
    </row>
    <row r="14" spans="1:10" x14ac:dyDescent="0.2">
      <c r="C14" s="6"/>
    </row>
    <row r="15" spans="1:10" x14ac:dyDescent="0.2">
      <c r="B15" s="1" t="s">
        <v>415</v>
      </c>
      <c r="C15" s="14">
        <f>SUM(D15:J15)</f>
        <v>8472</v>
      </c>
      <c r="D15" s="15">
        <v>2351</v>
      </c>
      <c r="E15" s="15">
        <v>2018</v>
      </c>
      <c r="F15" s="15">
        <v>331</v>
      </c>
      <c r="G15" s="15">
        <v>640</v>
      </c>
      <c r="H15" s="15">
        <v>648</v>
      </c>
      <c r="I15" s="15">
        <v>1722</v>
      </c>
      <c r="J15" s="15">
        <v>762</v>
      </c>
    </row>
    <row r="16" spans="1:10" x14ac:dyDescent="0.2">
      <c r="B16" s="1" t="s">
        <v>416</v>
      </c>
      <c r="C16" s="14">
        <f>SUM(D16:J16)</f>
        <v>7986</v>
      </c>
      <c r="D16" s="15">
        <v>2156</v>
      </c>
      <c r="E16" s="15">
        <v>1963</v>
      </c>
      <c r="F16" s="15">
        <v>295</v>
      </c>
      <c r="G16" s="15">
        <v>540</v>
      </c>
      <c r="H16" s="15">
        <v>843</v>
      </c>
      <c r="I16" s="15">
        <v>1634</v>
      </c>
      <c r="J16" s="15">
        <v>555</v>
      </c>
    </row>
    <row r="17" spans="2:10" x14ac:dyDescent="0.2">
      <c r="B17" s="1" t="s">
        <v>417</v>
      </c>
      <c r="C17" s="14">
        <f>SUM(D17:J17)</f>
        <v>7557</v>
      </c>
      <c r="D17" s="15">
        <v>2172</v>
      </c>
      <c r="E17" s="15">
        <v>2031</v>
      </c>
      <c r="F17" s="15">
        <v>183</v>
      </c>
      <c r="G17" s="15">
        <v>499</v>
      </c>
      <c r="H17" s="15">
        <v>822</v>
      </c>
      <c r="I17" s="15">
        <v>1350</v>
      </c>
      <c r="J17" s="15">
        <v>500</v>
      </c>
    </row>
    <row r="18" spans="2:10" x14ac:dyDescent="0.2">
      <c r="C18" s="6"/>
    </row>
    <row r="19" spans="2:10" x14ac:dyDescent="0.2">
      <c r="B19" s="1" t="s">
        <v>418</v>
      </c>
      <c r="C19" s="14">
        <v>7247</v>
      </c>
      <c r="D19" s="15">
        <v>2156</v>
      </c>
      <c r="E19" s="15">
        <v>2001</v>
      </c>
      <c r="F19" s="15">
        <v>140</v>
      </c>
      <c r="G19" s="15">
        <v>461</v>
      </c>
      <c r="H19" s="15">
        <v>764</v>
      </c>
      <c r="I19" s="15">
        <v>1342</v>
      </c>
      <c r="J19" s="15">
        <v>384</v>
      </c>
    </row>
    <row r="20" spans="2:10" x14ac:dyDescent="0.2">
      <c r="B20" s="1" t="s">
        <v>419</v>
      </c>
      <c r="C20" s="14">
        <f>SUM(D20:J20)</f>
        <v>6970</v>
      </c>
      <c r="D20" s="15">
        <v>2122</v>
      </c>
      <c r="E20" s="15">
        <v>2007</v>
      </c>
      <c r="F20" s="15">
        <v>126</v>
      </c>
      <c r="G20" s="15">
        <v>386</v>
      </c>
      <c r="H20" s="15">
        <v>691</v>
      </c>
      <c r="I20" s="15">
        <v>1300</v>
      </c>
      <c r="J20" s="15">
        <v>338</v>
      </c>
    </row>
    <row r="21" spans="2:10" x14ac:dyDescent="0.2">
      <c r="B21" s="1" t="s">
        <v>420</v>
      </c>
      <c r="C21" s="14">
        <v>6521</v>
      </c>
      <c r="D21" s="15">
        <v>2103</v>
      </c>
      <c r="E21" s="15">
        <v>1954</v>
      </c>
      <c r="F21" s="15">
        <v>104</v>
      </c>
      <c r="G21" s="15">
        <v>370</v>
      </c>
      <c r="H21" s="15">
        <v>580</v>
      </c>
      <c r="I21" s="15">
        <v>1146</v>
      </c>
      <c r="J21" s="15">
        <v>266</v>
      </c>
    </row>
    <row r="22" spans="2:10" x14ac:dyDescent="0.2">
      <c r="B22" s="1" t="s">
        <v>421</v>
      </c>
      <c r="C22" s="14">
        <f>SUM(D22:J22)</f>
        <v>6184</v>
      </c>
      <c r="D22" s="15">
        <v>2071</v>
      </c>
      <c r="E22" s="15">
        <v>1922</v>
      </c>
      <c r="F22" s="15">
        <v>77</v>
      </c>
      <c r="G22" s="15">
        <v>333</v>
      </c>
      <c r="H22" s="15">
        <v>510</v>
      </c>
      <c r="I22" s="15">
        <v>1059</v>
      </c>
      <c r="J22" s="15">
        <v>212</v>
      </c>
    </row>
    <row r="23" spans="2:10" x14ac:dyDescent="0.2">
      <c r="C23" s="6"/>
    </row>
    <row r="24" spans="2:10" x14ac:dyDescent="0.2">
      <c r="B24" s="1" t="s">
        <v>422</v>
      </c>
      <c r="C24" s="14">
        <v>5969</v>
      </c>
      <c r="D24" s="15">
        <v>2104</v>
      </c>
      <c r="E24" s="15">
        <v>1850</v>
      </c>
      <c r="F24" s="15">
        <v>75</v>
      </c>
      <c r="G24" s="15">
        <v>315</v>
      </c>
      <c r="H24" s="15">
        <v>478</v>
      </c>
      <c r="I24" s="15">
        <v>960</v>
      </c>
      <c r="J24" s="15">
        <v>188</v>
      </c>
    </row>
    <row r="25" spans="2:10" x14ac:dyDescent="0.2">
      <c r="B25" s="1" t="s">
        <v>423</v>
      </c>
      <c r="C25" s="14">
        <f>SUM(D25:J25)</f>
        <v>5798</v>
      </c>
      <c r="D25" s="15">
        <v>2129</v>
      </c>
      <c r="E25" s="15">
        <v>1788</v>
      </c>
      <c r="F25" s="15">
        <v>68</v>
      </c>
      <c r="G25" s="15">
        <v>306</v>
      </c>
      <c r="H25" s="15">
        <v>419</v>
      </c>
      <c r="I25" s="15">
        <v>908</v>
      </c>
      <c r="J25" s="15">
        <v>180</v>
      </c>
    </row>
    <row r="26" spans="2:10" x14ac:dyDescent="0.2">
      <c r="B26" s="1" t="s">
        <v>424</v>
      </c>
      <c r="C26" s="14">
        <f>SUM(D26:J26)</f>
        <v>5624</v>
      </c>
      <c r="D26" s="15">
        <v>2147</v>
      </c>
      <c r="E26" s="15">
        <v>1715</v>
      </c>
      <c r="F26" s="15">
        <v>69</v>
      </c>
      <c r="G26" s="15">
        <v>297</v>
      </c>
      <c r="H26" s="15">
        <v>392</v>
      </c>
      <c r="I26" s="15">
        <v>809</v>
      </c>
      <c r="J26" s="15">
        <v>195</v>
      </c>
    </row>
    <row r="27" spans="2:10" x14ac:dyDescent="0.2">
      <c r="C27" s="6"/>
    </row>
    <row r="28" spans="2:10" x14ac:dyDescent="0.2">
      <c r="B28" s="1" t="s">
        <v>425</v>
      </c>
      <c r="C28" s="14">
        <f>SUM(D28:J28)</f>
        <v>5555</v>
      </c>
      <c r="D28" s="15">
        <v>2199</v>
      </c>
      <c r="E28" s="15">
        <v>1664</v>
      </c>
      <c r="F28" s="15">
        <v>80</v>
      </c>
      <c r="G28" s="15">
        <v>288</v>
      </c>
      <c r="H28" s="15">
        <v>369</v>
      </c>
      <c r="I28" s="15">
        <v>774</v>
      </c>
      <c r="J28" s="15">
        <v>181</v>
      </c>
    </row>
    <row r="29" spans="2:10" x14ac:dyDescent="0.2">
      <c r="B29" s="1" t="s">
        <v>426</v>
      </c>
      <c r="C29" s="14">
        <f>SUM(D29:J29)</f>
        <v>5599</v>
      </c>
      <c r="D29" s="15">
        <v>2220</v>
      </c>
      <c r="E29" s="15">
        <v>1717</v>
      </c>
      <c r="F29" s="15">
        <v>80</v>
      </c>
      <c r="G29" s="15">
        <v>289</v>
      </c>
      <c r="H29" s="15">
        <v>358</v>
      </c>
      <c r="I29" s="15">
        <v>754</v>
      </c>
      <c r="J29" s="15">
        <v>181</v>
      </c>
    </row>
    <row r="30" spans="2:10" x14ac:dyDescent="0.2">
      <c r="B30" s="1" t="s">
        <v>427</v>
      </c>
      <c r="C30" s="14">
        <f>SUM(D30:J30)</f>
        <v>5556</v>
      </c>
      <c r="D30" s="15">
        <v>2256</v>
      </c>
      <c r="E30" s="15">
        <v>1710</v>
      </c>
      <c r="F30" s="15">
        <v>70</v>
      </c>
      <c r="G30" s="15">
        <v>303</v>
      </c>
      <c r="H30" s="15">
        <v>331</v>
      </c>
      <c r="I30" s="15">
        <v>718</v>
      </c>
      <c r="J30" s="15">
        <v>168</v>
      </c>
    </row>
    <row r="31" spans="2:10" x14ac:dyDescent="0.2">
      <c r="C31" s="6"/>
    </row>
    <row r="32" spans="2:10" x14ac:dyDescent="0.2">
      <c r="B32" s="1" t="s">
        <v>428</v>
      </c>
      <c r="C32" s="14">
        <f>SUM(D32:J32)</f>
        <v>5520</v>
      </c>
      <c r="D32" s="15">
        <v>2330</v>
      </c>
      <c r="E32" s="15">
        <v>1715</v>
      </c>
      <c r="F32" s="15">
        <v>60</v>
      </c>
      <c r="G32" s="15">
        <v>310</v>
      </c>
      <c r="H32" s="15">
        <v>295</v>
      </c>
      <c r="I32" s="15">
        <v>655</v>
      </c>
      <c r="J32" s="15">
        <v>155</v>
      </c>
    </row>
    <row r="33" spans="2:10" x14ac:dyDescent="0.2">
      <c r="B33" s="1" t="s">
        <v>429</v>
      </c>
      <c r="C33" s="14">
        <f>SUM(D33:J33)-2</f>
        <v>5601</v>
      </c>
      <c r="D33" s="15">
        <v>2509</v>
      </c>
      <c r="E33" s="15">
        <v>1652</v>
      </c>
      <c r="F33" s="15">
        <v>66</v>
      </c>
      <c r="G33" s="15">
        <v>331</v>
      </c>
      <c r="H33" s="15">
        <v>276</v>
      </c>
      <c r="I33" s="15">
        <v>630</v>
      </c>
      <c r="J33" s="15">
        <v>139</v>
      </c>
    </row>
    <row r="34" spans="2:10" x14ac:dyDescent="0.2">
      <c r="B34" s="3" t="s">
        <v>430</v>
      </c>
      <c r="C34" s="17">
        <f>SUM(D34:J34)</f>
        <v>5789</v>
      </c>
      <c r="D34" s="18">
        <v>2694</v>
      </c>
      <c r="E34" s="18">
        <v>1650</v>
      </c>
      <c r="F34" s="18">
        <v>68</v>
      </c>
      <c r="G34" s="18">
        <v>363</v>
      </c>
      <c r="H34" s="18">
        <v>265</v>
      </c>
      <c r="I34" s="18">
        <v>606</v>
      </c>
      <c r="J34" s="18">
        <v>143</v>
      </c>
    </row>
    <row r="35" spans="2:10" ht="18" thickBot="1" x14ac:dyDescent="0.25">
      <c r="B35" s="5"/>
      <c r="C35" s="20"/>
      <c r="D35" s="46"/>
      <c r="E35" s="5"/>
      <c r="F35" s="5"/>
      <c r="G35" s="5"/>
      <c r="H35" s="5"/>
      <c r="I35" s="5"/>
      <c r="J35" s="5"/>
    </row>
    <row r="36" spans="2:10" x14ac:dyDescent="0.2">
      <c r="B36" s="1" t="s">
        <v>431</v>
      </c>
    </row>
    <row r="37" spans="2:10" x14ac:dyDescent="0.2">
      <c r="B37" s="1" t="s">
        <v>432</v>
      </c>
    </row>
    <row r="38" spans="2:10" x14ac:dyDescent="0.2">
      <c r="B38" s="1" t="s">
        <v>433</v>
      </c>
    </row>
    <row r="39" spans="2:10" x14ac:dyDescent="0.2">
      <c r="B39" s="1" t="s">
        <v>434</v>
      </c>
    </row>
    <row r="40" spans="2:10" x14ac:dyDescent="0.2">
      <c r="C40" s="1" t="s">
        <v>435</v>
      </c>
    </row>
    <row r="42" spans="2:10" x14ac:dyDescent="0.2">
      <c r="C42" s="3" t="s">
        <v>436</v>
      </c>
    </row>
    <row r="43" spans="2:10" ht="18" thickBot="1" x14ac:dyDescent="0.25">
      <c r="B43" s="5"/>
      <c r="C43" s="5"/>
      <c r="D43" s="5"/>
      <c r="E43" s="5"/>
      <c r="F43" s="5"/>
      <c r="G43" s="5"/>
      <c r="H43" s="5"/>
      <c r="I43" s="30" t="s">
        <v>437</v>
      </c>
      <c r="J43" s="5"/>
    </row>
    <row r="44" spans="2:10" x14ac:dyDescent="0.2">
      <c r="C44" s="6"/>
      <c r="D44" s="7"/>
      <c r="E44" s="7"/>
      <c r="F44" s="7"/>
      <c r="G44" s="7"/>
      <c r="H44" s="7"/>
      <c r="I44" s="7"/>
      <c r="J44" s="7"/>
    </row>
    <row r="45" spans="2:10" x14ac:dyDescent="0.2">
      <c r="C45" s="8" t="s">
        <v>438</v>
      </c>
      <c r="D45" s="11"/>
      <c r="E45" s="22" t="s">
        <v>439</v>
      </c>
      <c r="F45" s="7"/>
      <c r="G45" s="7"/>
      <c r="H45" s="8" t="s">
        <v>440</v>
      </c>
      <c r="I45" s="8" t="s">
        <v>441</v>
      </c>
      <c r="J45" s="6"/>
    </row>
    <row r="46" spans="2:10" x14ac:dyDescent="0.2">
      <c r="B46" s="34" t="s">
        <v>442</v>
      </c>
      <c r="C46" s="9" t="s">
        <v>443</v>
      </c>
      <c r="D46" s="6"/>
      <c r="E46" s="6"/>
      <c r="F46" s="6"/>
      <c r="G46" s="9" t="s">
        <v>444</v>
      </c>
      <c r="H46" s="9" t="s">
        <v>445</v>
      </c>
      <c r="I46" s="9" t="s">
        <v>446</v>
      </c>
      <c r="J46" s="9" t="s">
        <v>447</v>
      </c>
    </row>
    <row r="47" spans="2:10" x14ac:dyDescent="0.2">
      <c r="B47" s="7"/>
      <c r="C47" s="11"/>
      <c r="D47" s="32" t="s">
        <v>448</v>
      </c>
      <c r="E47" s="32" t="s">
        <v>449</v>
      </c>
      <c r="F47" s="32" t="s">
        <v>450</v>
      </c>
      <c r="G47" s="32" t="s">
        <v>451</v>
      </c>
      <c r="H47" s="10" t="s">
        <v>452</v>
      </c>
      <c r="I47" s="32" t="s">
        <v>453</v>
      </c>
      <c r="J47" s="11"/>
    </row>
    <row r="48" spans="2:10" x14ac:dyDescent="0.2">
      <c r="C48" s="6"/>
    </row>
    <row r="49" spans="2:10" x14ac:dyDescent="0.2">
      <c r="B49" s="1" t="s">
        <v>454</v>
      </c>
      <c r="C49" s="14">
        <f>SUM(D49:J49)</f>
        <v>7079</v>
      </c>
      <c r="D49" s="15">
        <v>295</v>
      </c>
      <c r="E49" s="15">
        <v>678</v>
      </c>
      <c r="F49" s="15">
        <v>422</v>
      </c>
      <c r="G49" s="15">
        <v>746</v>
      </c>
      <c r="H49" s="15">
        <v>977</v>
      </c>
      <c r="I49" s="15">
        <v>3931</v>
      </c>
      <c r="J49" s="15">
        <v>30</v>
      </c>
    </row>
    <row r="50" spans="2:10" x14ac:dyDescent="0.2">
      <c r="B50" s="1" t="s">
        <v>455</v>
      </c>
      <c r="C50" s="14">
        <f>SUM(D50:J50)</f>
        <v>7545</v>
      </c>
      <c r="D50" s="15">
        <v>223</v>
      </c>
      <c r="E50" s="15">
        <v>374</v>
      </c>
      <c r="F50" s="15">
        <v>451</v>
      </c>
      <c r="G50" s="15">
        <v>783</v>
      </c>
      <c r="H50" s="15">
        <v>988</v>
      </c>
      <c r="I50" s="15">
        <v>4705</v>
      </c>
      <c r="J50" s="15">
        <v>21</v>
      </c>
    </row>
    <row r="51" spans="2:10" x14ac:dyDescent="0.2">
      <c r="B51" s="1" t="s">
        <v>456</v>
      </c>
      <c r="C51" s="14">
        <f>SUM(D51:J51)</f>
        <v>8489</v>
      </c>
      <c r="D51" s="15">
        <v>180</v>
      </c>
      <c r="E51" s="15">
        <v>398</v>
      </c>
      <c r="F51" s="15">
        <v>457</v>
      </c>
      <c r="G51" s="15">
        <v>580</v>
      </c>
      <c r="H51" s="15">
        <v>741</v>
      </c>
      <c r="I51" s="15">
        <v>6116</v>
      </c>
      <c r="J51" s="15">
        <v>17</v>
      </c>
    </row>
    <row r="52" spans="2:10" x14ac:dyDescent="0.2">
      <c r="B52" s="1" t="s">
        <v>416</v>
      </c>
      <c r="C52" s="14">
        <v>8007</v>
      </c>
      <c r="D52" s="15">
        <v>246</v>
      </c>
      <c r="E52" s="15">
        <v>295</v>
      </c>
      <c r="F52" s="15">
        <v>221</v>
      </c>
      <c r="G52" s="15">
        <v>404</v>
      </c>
      <c r="H52" s="15">
        <v>519</v>
      </c>
      <c r="I52" s="15">
        <v>6343</v>
      </c>
      <c r="J52" s="15">
        <v>21</v>
      </c>
    </row>
    <row r="53" spans="2:10" x14ac:dyDescent="0.2">
      <c r="B53" s="1" t="s">
        <v>417</v>
      </c>
      <c r="C53" s="14">
        <v>7570</v>
      </c>
      <c r="D53" s="15">
        <v>198</v>
      </c>
      <c r="E53" s="15">
        <v>228</v>
      </c>
      <c r="F53" s="15">
        <v>172</v>
      </c>
      <c r="G53" s="15">
        <v>380</v>
      </c>
      <c r="H53" s="15">
        <v>433</v>
      </c>
      <c r="I53" s="15">
        <v>6147</v>
      </c>
      <c r="J53" s="15">
        <v>13</v>
      </c>
    </row>
    <row r="54" spans="2:10" x14ac:dyDescent="0.2">
      <c r="C54" s="6"/>
    </row>
    <row r="55" spans="2:10" x14ac:dyDescent="0.2">
      <c r="B55" s="1" t="s">
        <v>418</v>
      </c>
      <c r="C55" s="14">
        <f>SUM(D55:J55)</f>
        <v>7261</v>
      </c>
      <c r="D55" s="15">
        <v>165</v>
      </c>
      <c r="E55" s="15">
        <v>196</v>
      </c>
      <c r="F55" s="15">
        <v>137</v>
      </c>
      <c r="G55" s="15">
        <v>327</v>
      </c>
      <c r="H55" s="15">
        <v>416</v>
      </c>
      <c r="I55" s="15">
        <v>6006</v>
      </c>
      <c r="J55" s="15">
        <v>14</v>
      </c>
    </row>
    <row r="56" spans="2:10" x14ac:dyDescent="0.2">
      <c r="B56" s="1" t="s">
        <v>419</v>
      </c>
      <c r="C56" s="14">
        <f>SUM(D56:J56)</f>
        <v>6979</v>
      </c>
      <c r="D56" s="15">
        <v>157</v>
      </c>
      <c r="E56" s="15">
        <v>210</v>
      </c>
      <c r="F56" s="15">
        <v>151</v>
      </c>
      <c r="G56" s="15">
        <v>287</v>
      </c>
      <c r="H56" s="15">
        <v>387</v>
      </c>
      <c r="I56" s="15">
        <v>5778</v>
      </c>
      <c r="J56" s="15">
        <v>9</v>
      </c>
    </row>
    <row r="57" spans="2:10" x14ac:dyDescent="0.2">
      <c r="B57" s="1" t="s">
        <v>420</v>
      </c>
      <c r="C57" s="14">
        <v>6531</v>
      </c>
      <c r="D57" s="15">
        <v>129</v>
      </c>
      <c r="E57" s="15">
        <v>202</v>
      </c>
      <c r="F57" s="15">
        <v>151</v>
      </c>
      <c r="G57" s="15">
        <v>214</v>
      </c>
      <c r="H57" s="15">
        <v>321</v>
      </c>
      <c r="I57" s="15">
        <v>5505</v>
      </c>
      <c r="J57" s="15">
        <v>10</v>
      </c>
    </row>
    <row r="58" spans="2:10" x14ac:dyDescent="0.2">
      <c r="B58" s="1" t="s">
        <v>421</v>
      </c>
      <c r="C58" s="14">
        <v>6192</v>
      </c>
      <c r="D58" s="15">
        <v>124</v>
      </c>
      <c r="E58" s="15">
        <v>191</v>
      </c>
      <c r="F58" s="15">
        <v>118</v>
      </c>
      <c r="G58" s="15">
        <v>159</v>
      </c>
      <c r="H58" s="15">
        <v>287</v>
      </c>
      <c r="I58" s="15">
        <v>5304</v>
      </c>
      <c r="J58" s="15">
        <v>8</v>
      </c>
    </row>
    <row r="59" spans="2:10" x14ac:dyDescent="0.2">
      <c r="C59" s="6"/>
    </row>
    <row r="60" spans="2:10" x14ac:dyDescent="0.2">
      <c r="B60" s="1" t="s">
        <v>422</v>
      </c>
      <c r="C60" s="14">
        <f>SUM(D60:J60)</f>
        <v>5980</v>
      </c>
      <c r="D60" s="15">
        <v>107</v>
      </c>
      <c r="E60" s="15">
        <v>196</v>
      </c>
      <c r="F60" s="15">
        <v>109</v>
      </c>
      <c r="G60" s="15">
        <v>129</v>
      </c>
      <c r="H60" s="15">
        <v>247</v>
      </c>
      <c r="I60" s="15">
        <v>5181</v>
      </c>
      <c r="J60" s="15">
        <v>11</v>
      </c>
    </row>
    <row r="61" spans="2:10" x14ac:dyDescent="0.2">
      <c r="B61" s="1" t="s">
        <v>423</v>
      </c>
      <c r="C61" s="14">
        <v>5806</v>
      </c>
      <c r="D61" s="15">
        <v>94</v>
      </c>
      <c r="E61" s="15">
        <v>191</v>
      </c>
      <c r="F61" s="15">
        <v>103</v>
      </c>
      <c r="G61" s="15">
        <v>106</v>
      </c>
      <c r="H61" s="15">
        <v>233</v>
      </c>
      <c r="I61" s="15">
        <v>5070</v>
      </c>
      <c r="J61" s="15">
        <v>8</v>
      </c>
    </row>
    <row r="62" spans="2:10" x14ac:dyDescent="0.2">
      <c r="B62" s="1" t="s">
        <v>424</v>
      </c>
      <c r="C62" s="14">
        <f>SUM(D62:J62)</f>
        <v>5631</v>
      </c>
      <c r="D62" s="15">
        <v>89</v>
      </c>
      <c r="E62" s="15">
        <v>189</v>
      </c>
      <c r="F62" s="15">
        <v>98</v>
      </c>
      <c r="G62" s="15">
        <v>111</v>
      </c>
      <c r="H62" s="15">
        <v>195</v>
      </c>
      <c r="I62" s="15">
        <v>4942</v>
      </c>
      <c r="J62" s="15">
        <v>7</v>
      </c>
    </row>
    <row r="63" spans="2:10" x14ac:dyDescent="0.2">
      <c r="C63" s="6"/>
    </row>
    <row r="64" spans="2:10" x14ac:dyDescent="0.2">
      <c r="B64" s="1" t="s">
        <v>425</v>
      </c>
      <c r="C64" s="14">
        <f>SUM(D64:J64)+1</f>
        <v>5563</v>
      </c>
      <c r="D64" s="15">
        <v>80</v>
      </c>
      <c r="E64" s="15">
        <v>194</v>
      </c>
      <c r="F64" s="15">
        <v>95</v>
      </c>
      <c r="G64" s="15">
        <v>111</v>
      </c>
      <c r="H64" s="15">
        <v>177</v>
      </c>
      <c r="I64" s="15">
        <v>4897</v>
      </c>
      <c r="J64" s="15">
        <v>8</v>
      </c>
    </row>
    <row r="65" spans="1:10" x14ac:dyDescent="0.2">
      <c r="B65" s="1" t="s">
        <v>426</v>
      </c>
      <c r="C65" s="14">
        <f>SUM(D65:J65)</f>
        <v>5604</v>
      </c>
      <c r="D65" s="15">
        <v>80</v>
      </c>
      <c r="E65" s="15">
        <v>178</v>
      </c>
      <c r="F65" s="15">
        <v>87</v>
      </c>
      <c r="G65" s="15">
        <v>101</v>
      </c>
      <c r="H65" s="15">
        <v>178</v>
      </c>
      <c r="I65" s="15">
        <v>4975</v>
      </c>
      <c r="J65" s="15">
        <v>5</v>
      </c>
    </row>
    <row r="66" spans="1:10" x14ac:dyDescent="0.2">
      <c r="B66" s="1" t="s">
        <v>427</v>
      </c>
      <c r="C66" s="14">
        <f>SUM(D66:J66)</f>
        <v>5563</v>
      </c>
      <c r="D66" s="15">
        <v>84</v>
      </c>
      <c r="E66" s="15">
        <v>163</v>
      </c>
      <c r="F66" s="15">
        <v>80</v>
      </c>
      <c r="G66" s="15">
        <v>84</v>
      </c>
      <c r="H66" s="15">
        <v>152</v>
      </c>
      <c r="I66" s="15">
        <v>4993</v>
      </c>
      <c r="J66" s="15">
        <v>7</v>
      </c>
    </row>
    <row r="67" spans="1:10" x14ac:dyDescent="0.2">
      <c r="C67" s="6"/>
    </row>
    <row r="68" spans="1:10" x14ac:dyDescent="0.2">
      <c r="B68" s="1" t="s">
        <v>428</v>
      </c>
      <c r="C68" s="14">
        <f>SUM(D68:J68)</f>
        <v>5534</v>
      </c>
      <c r="D68" s="15">
        <v>82</v>
      </c>
      <c r="E68" s="15">
        <v>139</v>
      </c>
      <c r="F68" s="15">
        <v>59</v>
      </c>
      <c r="G68" s="15">
        <v>69</v>
      </c>
      <c r="H68" s="15">
        <v>133</v>
      </c>
      <c r="I68" s="15">
        <v>5038</v>
      </c>
      <c r="J68" s="15">
        <v>14</v>
      </c>
    </row>
    <row r="69" spans="1:10" x14ac:dyDescent="0.2">
      <c r="B69" s="1" t="s">
        <v>429</v>
      </c>
      <c r="C69" s="14">
        <f>SUM(D69:J69)-1</f>
        <v>5613</v>
      </c>
      <c r="D69" s="15">
        <v>83</v>
      </c>
      <c r="E69" s="15">
        <v>125</v>
      </c>
      <c r="F69" s="15">
        <v>61</v>
      </c>
      <c r="G69" s="15">
        <v>71</v>
      </c>
      <c r="H69" s="15">
        <v>129</v>
      </c>
      <c r="I69" s="15">
        <v>5133</v>
      </c>
      <c r="J69" s="15">
        <v>12</v>
      </c>
    </row>
    <row r="70" spans="1:10" x14ac:dyDescent="0.2">
      <c r="B70" s="3" t="s">
        <v>430</v>
      </c>
      <c r="C70" s="17">
        <f>SUM(D70:J70)-1</f>
        <v>5796</v>
      </c>
      <c r="D70" s="18">
        <v>84</v>
      </c>
      <c r="E70" s="18">
        <v>130</v>
      </c>
      <c r="F70" s="18">
        <v>54</v>
      </c>
      <c r="G70" s="18">
        <v>58</v>
      </c>
      <c r="H70" s="18">
        <v>116</v>
      </c>
      <c r="I70" s="18">
        <v>5348</v>
      </c>
      <c r="J70" s="18">
        <v>7</v>
      </c>
    </row>
    <row r="71" spans="1:10" ht="18" thickBot="1" x14ac:dyDescent="0.25">
      <c r="B71" s="21"/>
      <c r="C71" s="20"/>
      <c r="D71" s="46"/>
      <c r="E71" s="21"/>
      <c r="F71" s="21"/>
      <c r="G71" s="21"/>
      <c r="H71" s="21"/>
      <c r="I71" s="21"/>
      <c r="J71" s="21"/>
    </row>
    <row r="72" spans="1:10" x14ac:dyDescent="0.2">
      <c r="B72" s="1" t="s">
        <v>457</v>
      </c>
      <c r="C72" s="19"/>
      <c r="D72" s="1" t="s">
        <v>458</v>
      </c>
      <c r="E72" s="19"/>
      <c r="F72" s="19"/>
      <c r="G72" s="19"/>
      <c r="H72" s="19"/>
      <c r="I72" s="19"/>
      <c r="J72" s="19"/>
    </row>
    <row r="73" spans="1:10" x14ac:dyDescent="0.2">
      <c r="A73" s="1"/>
      <c r="J73" s="19"/>
    </row>
  </sheetData>
  <phoneticPr fontId="2"/>
  <pageMargins left="0.23000000000000004" right="0.23000000000000004" top="0.55000000000000004" bottom="0.56999999999999995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67"/>
  <sheetViews>
    <sheetView showGridLines="0" zoomScale="75" workbookViewId="0">
      <selection activeCell="A3" sqref="A3"/>
    </sheetView>
  </sheetViews>
  <sheetFormatPr defaultColWidth="13.375" defaultRowHeight="17.25" x14ac:dyDescent="0.2"/>
  <cols>
    <col min="1" max="1" width="13.375" style="2" customWidth="1"/>
    <col min="2" max="2" width="19.625" style="2" customWidth="1"/>
    <col min="3" max="3" width="13.375" style="2"/>
    <col min="4" max="7" width="14.625" style="2" customWidth="1"/>
    <col min="8" max="256" width="13.375" style="2"/>
    <col min="257" max="257" width="13.375" style="2" customWidth="1"/>
    <col min="258" max="258" width="19.625" style="2" customWidth="1"/>
    <col min="259" max="259" width="13.375" style="2"/>
    <col min="260" max="263" width="14.625" style="2" customWidth="1"/>
    <col min="264" max="512" width="13.375" style="2"/>
    <col min="513" max="513" width="13.375" style="2" customWidth="1"/>
    <col min="514" max="514" width="19.625" style="2" customWidth="1"/>
    <col min="515" max="515" width="13.375" style="2"/>
    <col min="516" max="519" width="14.625" style="2" customWidth="1"/>
    <col min="520" max="768" width="13.375" style="2"/>
    <col min="769" max="769" width="13.375" style="2" customWidth="1"/>
    <col min="770" max="770" width="19.625" style="2" customWidth="1"/>
    <col min="771" max="771" width="13.375" style="2"/>
    <col min="772" max="775" width="14.625" style="2" customWidth="1"/>
    <col min="776" max="1024" width="13.375" style="2"/>
    <col min="1025" max="1025" width="13.375" style="2" customWidth="1"/>
    <col min="1026" max="1026" width="19.625" style="2" customWidth="1"/>
    <col min="1027" max="1027" width="13.375" style="2"/>
    <col min="1028" max="1031" width="14.625" style="2" customWidth="1"/>
    <col min="1032" max="1280" width="13.375" style="2"/>
    <col min="1281" max="1281" width="13.375" style="2" customWidth="1"/>
    <col min="1282" max="1282" width="19.625" style="2" customWidth="1"/>
    <col min="1283" max="1283" width="13.375" style="2"/>
    <col min="1284" max="1287" width="14.625" style="2" customWidth="1"/>
    <col min="1288" max="1536" width="13.375" style="2"/>
    <col min="1537" max="1537" width="13.375" style="2" customWidth="1"/>
    <col min="1538" max="1538" width="19.625" style="2" customWidth="1"/>
    <col min="1539" max="1539" width="13.375" style="2"/>
    <col min="1540" max="1543" width="14.625" style="2" customWidth="1"/>
    <col min="1544" max="1792" width="13.375" style="2"/>
    <col min="1793" max="1793" width="13.375" style="2" customWidth="1"/>
    <col min="1794" max="1794" width="19.625" style="2" customWidth="1"/>
    <col min="1795" max="1795" width="13.375" style="2"/>
    <col min="1796" max="1799" width="14.625" style="2" customWidth="1"/>
    <col min="1800" max="2048" width="13.375" style="2"/>
    <col min="2049" max="2049" width="13.375" style="2" customWidth="1"/>
    <col min="2050" max="2050" width="19.625" style="2" customWidth="1"/>
    <col min="2051" max="2051" width="13.375" style="2"/>
    <col min="2052" max="2055" width="14.625" style="2" customWidth="1"/>
    <col min="2056" max="2304" width="13.375" style="2"/>
    <col min="2305" max="2305" width="13.375" style="2" customWidth="1"/>
    <col min="2306" max="2306" width="19.625" style="2" customWidth="1"/>
    <col min="2307" max="2307" width="13.375" style="2"/>
    <col min="2308" max="2311" width="14.625" style="2" customWidth="1"/>
    <col min="2312" max="2560" width="13.375" style="2"/>
    <col min="2561" max="2561" width="13.375" style="2" customWidth="1"/>
    <col min="2562" max="2562" width="19.625" style="2" customWidth="1"/>
    <col min="2563" max="2563" width="13.375" style="2"/>
    <col min="2564" max="2567" width="14.625" style="2" customWidth="1"/>
    <col min="2568" max="2816" width="13.375" style="2"/>
    <col min="2817" max="2817" width="13.375" style="2" customWidth="1"/>
    <col min="2818" max="2818" width="19.625" style="2" customWidth="1"/>
    <col min="2819" max="2819" width="13.375" style="2"/>
    <col min="2820" max="2823" width="14.625" style="2" customWidth="1"/>
    <col min="2824" max="3072" width="13.375" style="2"/>
    <col min="3073" max="3073" width="13.375" style="2" customWidth="1"/>
    <col min="3074" max="3074" width="19.625" style="2" customWidth="1"/>
    <col min="3075" max="3075" width="13.375" style="2"/>
    <col min="3076" max="3079" width="14.625" style="2" customWidth="1"/>
    <col min="3080" max="3328" width="13.375" style="2"/>
    <col min="3329" max="3329" width="13.375" style="2" customWidth="1"/>
    <col min="3330" max="3330" width="19.625" style="2" customWidth="1"/>
    <col min="3331" max="3331" width="13.375" style="2"/>
    <col min="3332" max="3335" width="14.625" style="2" customWidth="1"/>
    <col min="3336" max="3584" width="13.375" style="2"/>
    <col min="3585" max="3585" width="13.375" style="2" customWidth="1"/>
    <col min="3586" max="3586" width="19.625" style="2" customWidth="1"/>
    <col min="3587" max="3587" width="13.375" style="2"/>
    <col min="3588" max="3591" width="14.625" style="2" customWidth="1"/>
    <col min="3592" max="3840" width="13.375" style="2"/>
    <col min="3841" max="3841" width="13.375" style="2" customWidth="1"/>
    <col min="3842" max="3842" width="19.625" style="2" customWidth="1"/>
    <col min="3843" max="3843" width="13.375" style="2"/>
    <col min="3844" max="3847" width="14.625" style="2" customWidth="1"/>
    <col min="3848" max="4096" width="13.375" style="2"/>
    <col min="4097" max="4097" width="13.375" style="2" customWidth="1"/>
    <col min="4098" max="4098" width="19.625" style="2" customWidth="1"/>
    <col min="4099" max="4099" width="13.375" style="2"/>
    <col min="4100" max="4103" width="14.625" style="2" customWidth="1"/>
    <col min="4104" max="4352" width="13.375" style="2"/>
    <col min="4353" max="4353" width="13.375" style="2" customWidth="1"/>
    <col min="4354" max="4354" width="19.625" style="2" customWidth="1"/>
    <col min="4355" max="4355" width="13.375" style="2"/>
    <col min="4356" max="4359" width="14.625" style="2" customWidth="1"/>
    <col min="4360" max="4608" width="13.375" style="2"/>
    <col min="4609" max="4609" width="13.375" style="2" customWidth="1"/>
    <col min="4610" max="4610" width="19.625" style="2" customWidth="1"/>
    <col min="4611" max="4611" width="13.375" style="2"/>
    <col min="4612" max="4615" width="14.625" style="2" customWidth="1"/>
    <col min="4616" max="4864" width="13.375" style="2"/>
    <col min="4865" max="4865" width="13.375" style="2" customWidth="1"/>
    <col min="4866" max="4866" width="19.625" style="2" customWidth="1"/>
    <col min="4867" max="4867" width="13.375" style="2"/>
    <col min="4868" max="4871" width="14.625" style="2" customWidth="1"/>
    <col min="4872" max="5120" width="13.375" style="2"/>
    <col min="5121" max="5121" width="13.375" style="2" customWidth="1"/>
    <col min="5122" max="5122" width="19.625" style="2" customWidth="1"/>
    <col min="5123" max="5123" width="13.375" style="2"/>
    <col min="5124" max="5127" width="14.625" style="2" customWidth="1"/>
    <col min="5128" max="5376" width="13.375" style="2"/>
    <col min="5377" max="5377" width="13.375" style="2" customWidth="1"/>
    <col min="5378" max="5378" width="19.625" style="2" customWidth="1"/>
    <col min="5379" max="5379" width="13.375" style="2"/>
    <col min="5380" max="5383" width="14.625" style="2" customWidth="1"/>
    <col min="5384" max="5632" width="13.375" style="2"/>
    <col min="5633" max="5633" width="13.375" style="2" customWidth="1"/>
    <col min="5634" max="5634" width="19.625" style="2" customWidth="1"/>
    <col min="5635" max="5635" width="13.375" style="2"/>
    <col min="5636" max="5639" width="14.625" style="2" customWidth="1"/>
    <col min="5640" max="5888" width="13.375" style="2"/>
    <col min="5889" max="5889" width="13.375" style="2" customWidth="1"/>
    <col min="5890" max="5890" width="19.625" style="2" customWidth="1"/>
    <col min="5891" max="5891" width="13.375" style="2"/>
    <col min="5892" max="5895" width="14.625" style="2" customWidth="1"/>
    <col min="5896" max="6144" width="13.375" style="2"/>
    <col min="6145" max="6145" width="13.375" style="2" customWidth="1"/>
    <col min="6146" max="6146" width="19.625" style="2" customWidth="1"/>
    <col min="6147" max="6147" width="13.375" style="2"/>
    <col min="6148" max="6151" width="14.625" style="2" customWidth="1"/>
    <col min="6152" max="6400" width="13.375" style="2"/>
    <col min="6401" max="6401" width="13.375" style="2" customWidth="1"/>
    <col min="6402" max="6402" width="19.625" style="2" customWidth="1"/>
    <col min="6403" max="6403" width="13.375" style="2"/>
    <col min="6404" max="6407" width="14.625" style="2" customWidth="1"/>
    <col min="6408" max="6656" width="13.375" style="2"/>
    <col min="6657" max="6657" width="13.375" style="2" customWidth="1"/>
    <col min="6658" max="6658" width="19.625" style="2" customWidth="1"/>
    <col min="6659" max="6659" width="13.375" style="2"/>
    <col min="6660" max="6663" width="14.625" style="2" customWidth="1"/>
    <col min="6664" max="6912" width="13.375" style="2"/>
    <col min="6913" max="6913" width="13.375" style="2" customWidth="1"/>
    <col min="6914" max="6914" width="19.625" style="2" customWidth="1"/>
    <col min="6915" max="6915" width="13.375" style="2"/>
    <col min="6916" max="6919" width="14.625" style="2" customWidth="1"/>
    <col min="6920" max="7168" width="13.375" style="2"/>
    <col min="7169" max="7169" width="13.375" style="2" customWidth="1"/>
    <col min="7170" max="7170" width="19.625" style="2" customWidth="1"/>
    <col min="7171" max="7171" width="13.375" style="2"/>
    <col min="7172" max="7175" width="14.625" style="2" customWidth="1"/>
    <col min="7176" max="7424" width="13.375" style="2"/>
    <col min="7425" max="7425" width="13.375" style="2" customWidth="1"/>
    <col min="7426" max="7426" width="19.625" style="2" customWidth="1"/>
    <col min="7427" max="7427" width="13.375" style="2"/>
    <col min="7428" max="7431" width="14.625" style="2" customWidth="1"/>
    <col min="7432" max="7680" width="13.375" style="2"/>
    <col min="7681" max="7681" width="13.375" style="2" customWidth="1"/>
    <col min="7682" max="7682" width="19.625" style="2" customWidth="1"/>
    <col min="7683" max="7683" width="13.375" style="2"/>
    <col min="7684" max="7687" width="14.625" style="2" customWidth="1"/>
    <col min="7688" max="7936" width="13.375" style="2"/>
    <col min="7937" max="7937" width="13.375" style="2" customWidth="1"/>
    <col min="7938" max="7938" width="19.625" style="2" customWidth="1"/>
    <col min="7939" max="7939" width="13.375" style="2"/>
    <col min="7940" max="7943" width="14.625" style="2" customWidth="1"/>
    <col min="7944" max="8192" width="13.375" style="2"/>
    <col min="8193" max="8193" width="13.375" style="2" customWidth="1"/>
    <col min="8194" max="8194" width="19.625" style="2" customWidth="1"/>
    <col min="8195" max="8195" width="13.375" style="2"/>
    <col min="8196" max="8199" width="14.625" style="2" customWidth="1"/>
    <col min="8200" max="8448" width="13.375" style="2"/>
    <col min="8449" max="8449" width="13.375" style="2" customWidth="1"/>
    <col min="8450" max="8450" width="19.625" style="2" customWidth="1"/>
    <col min="8451" max="8451" width="13.375" style="2"/>
    <col min="8452" max="8455" width="14.625" style="2" customWidth="1"/>
    <col min="8456" max="8704" width="13.375" style="2"/>
    <col min="8705" max="8705" width="13.375" style="2" customWidth="1"/>
    <col min="8706" max="8706" width="19.625" style="2" customWidth="1"/>
    <col min="8707" max="8707" width="13.375" style="2"/>
    <col min="8708" max="8711" width="14.625" style="2" customWidth="1"/>
    <col min="8712" max="8960" width="13.375" style="2"/>
    <col min="8961" max="8961" width="13.375" style="2" customWidth="1"/>
    <col min="8962" max="8962" width="19.625" style="2" customWidth="1"/>
    <col min="8963" max="8963" width="13.375" style="2"/>
    <col min="8964" max="8967" width="14.625" style="2" customWidth="1"/>
    <col min="8968" max="9216" width="13.375" style="2"/>
    <col min="9217" max="9217" width="13.375" style="2" customWidth="1"/>
    <col min="9218" max="9218" width="19.625" style="2" customWidth="1"/>
    <col min="9219" max="9219" width="13.375" style="2"/>
    <col min="9220" max="9223" width="14.625" style="2" customWidth="1"/>
    <col min="9224" max="9472" width="13.375" style="2"/>
    <col min="9473" max="9473" width="13.375" style="2" customWidth="1"/>
    <col min="9474" max="9474" width="19.625" style="2" customWidth="1"/>
    <col min="9475" max="9475" width="13.375" style="2"/>
    <col min="9476" max="9479" width="14.625" style="2" customWidth="1"/>
    <col min="9480" max="9728" width="13.375" style="2"/>
    <col min="9729" max="9729" width="13.375" style="2" customWidth="1"/>
    <col min="9730" max="9730" width="19.625" style="2" customWidth="1"/>
    <col min="9731" max="9731" width="13.375" style="2"/>
    <col min="9732" max="9735" width="14.625" style="2" customWidth="1"/>
    <col min="9736" max="9984" width="13.375" style="2"/>
    <col min="9985" max="9985" width="13.375" style="2" customWidth="1"/>
    <col min="9986" max="9986" width="19.625" style="2" customWidth="1"/>
    <col min="9987" max="9987" width="13.375" style="2"/>
    <col min="9988" max="9991" width="14.625" style="2" customWidth="1"/>
    <col min="9992" max="10240" width="13.375" style="2"/>
    <col min="10241" max="10241" width="13.375" style="2" customWidth="1"/>
    <col min="10242" max="10242" width="19.625" style="2" customWidth="1"/>
    <col min="10243" max="10243" width="13.375" style="2"/>
    <col min="10244" max="10247" width="14.625" style="2" customWidth="1"/>
    <col min="10248" max="10496" width="13.375" style="2"/>
    <col min="10497" max="10497" width="13.375" style="2" customWidth="1"/>
    <col min="10498" max="10498" width="19.625" style="2" customWidth="1"/>
    <col min="10499" max="10499" width="13.375" style="2"/>
    <col min="10500" max="10503" width="14.625" style="2" customWidth="1"/>
    <col min="10504" max="10752" width="13.375" style="2"/>
    <col min="10753" max="10753" width="13.375" style="2" customWidth="1"/>
    <col min="10754" max="10754" width="19.625" style="2" customWidth="1"/>
    <col min="10755" max="10755" width="13.375" style="2"/>
    <col min="10756" max="10759" width="14.625" style="2" customWidth="1"/>
    <col min="10760" max="11008" width="13.375" style="2"/>
    <col min="11009" max="11009" width="13.375" style="2" customWidth="1"/>
    <col min="11010" max="11010" width="19.625" style="2" customWidth="1"/>
    <col min="11011" max="11011" width="13.375" style="2"/>
    <col min="11012" max="11015" width="14.625" style="2" customWidth="1"/>
    <col min="11016" max="11264" width="13.375" style="2"/>
    <col min="11265" max="11265" width="13.375" style="2" customWidth="1"/>
    <col min="11266" max="11266" width="19.625" style="2" customWidth="1"/>
    <col min="11267" max="11267" width="13.375" style="2"/>
    <col min="11268" max="11271" width="14.625" style="2" customWidth="1"/>
    <col min="11272" max="11520" width="13.375" style="2"/>
    <col min="11521" max="11521" width="13.375" style="2" customWidth="1"/>
    <col min="11522" max="11522" width="19.625" style="2" customWidth="1"/>
    <col min="11523" max="11523" width="13.375" style="2"/>
    <col min="11524" max="11527" width="14.625" style="2" customWidth="1"/>
    <col min="11528" max="11776" width="13.375" style="2"/>
    <col min="11777" max="11777" width="13.375" style="2" customWidth="1"/>
    <col min="11778" max="11778" width="19.625" style="2" customWidth="1"/>
    <col min="11779" max="11779" width="13.375" style="2"/>
    <col min="11780" max="11783" width="14.625" style="2" customWidth="1"/>
    <col min="11784" max="12032" width="13.375" style="2"/>
    <col min="12033" max="12033" width="13.375" style="2" customWidth="1"/>
    <col min="12034" max="12034" width="19.625" style="2" customWidth="1"/>
    <col min="12035" max="12035" width="13.375" style="2"/>
    <col min="12036" max="12039" width="14.625" style="2" customWidth="1"/>
    <col min="12040" max="12288" width="13.375" style="2"/>
    <col min="12289" max="12289" width="13.375" style="2" customWidth="1"/>
    <col min="12290" max="12290" width="19.625" style="2" customWidth="1"/>
    <col min="12291" max="12291" width="13.375" style="2"/>
    <col min="12292" max="12295" width="14.625" style="2" customWidth="1"/>
    <col min="12296" max="12544" width="13.375" style="2"/>
    <col min="12545" max="12545" width="13.375" style="2" customWidth="1"/>
    <col min="12546" max="12546" width="19.625" style="2" customWidth="1"/>
    <col min="12547" max="12547" width="13.375" style="2"/>
    <col min="12548" max="12551" width="14.625" style="2" customWidth="1"/>
    <col min="12552" max="12800" width="13.375" style="2"/>
    <col min="12801" max="12801" width="13.375" style="2" customWidth="1"/>
    <col min="12802" max="12802" width="19.625" style="2" customWidth="1"/>
    <col min="12803" max="12803" width="13.375" style="2"/>
    <col min="12804" max="12807" width="14.625" style="2" customWidth="1"/>
    <col min="12808" max="13056" width="13.375" style="2"/>
    <col min="13057" max="13057" width="13.375" style="2" customWidth="1"/>
    <col min="13058" max="13058" width="19.625" style="2" customWidth="1"/>
    <col min="13059" max="13059" width="13.375" style="2"/>
    <col min="13060" max="13063" width="14.625" style="2" customWidth="1"/>
    <col min="13064" max="13312" width="13.375" style="2"/>
    <col min="13313" max="13313" width="13.375" style="2" customWidth="1"/>
    <col min="13314" max="13314" width="19.625" style="2" customWidth="1"/>
    <col min="13315" max="13315" width="13.375" style="2"/>
    <col min="13316" max="13319" width="14.625" style="2" customWidth="1"/>
    <col min="13320" max="13568" width="13.375" style="2"/>
    <col min="13569" max="13569" width="13.375" style="2" customWidth="1"/>
    <col min="13570" max="13570" width="19.625" style="2" customWidth="1"/>
    <col min="13571" max="13571" width="13.375" style="2"/>
    <col min="13572" max="13575" width="14.625" style="2" customWidth="1"/>
    <col min="13576" max="13824" width="13.375" style="2"/>
    <col min="13825" max="13825" width="13.375" style="2" customWidth="1"/>
    <col min="13826" max="13826" width="19.625" style="2" customWidth="1"/>
    <col min="13827" max="13827" width="13.375" style="2"/>
    <col min="13828" max="13831" width="14.625" style="2" customWidth="1"/>
    <col min="13832" max="14080" width="13.375" style="2"/>
    <col min="14081" max="14081" width="13.375" style="2" customWidth="1"/>
    <col min="14082" max="14082" width="19.625" style="2" customWidth="1"/>
    <col min="14083" max="14083" width="13.375" style="2"/>
    <col min="14084" max="14087" width="14.625" style="2" customWidth="1"/>
    <col min="14088" max="14336" width="13.375" style="2"/>
    <col min="14337" max="14337" width="13.375" style="2" customWidth="1"/>
    <col min="14338" max="14338" width="19.625" style="2" customWidth="1"/>
    <col min="14339" max="14339" width="13.375" style="2"/>
    <col min="14340" max="14343" width="14.625" style="2" customWidth="1"/>
    <col min="14344" max="14592" width="13.375" style="2"/>
    <col min="14593" max="14593" width="13.375" style="2" customWidth="1"/>
    <col min="14594" max="14594" width="19.625" style="2" customWidth="1"/>
    <col min="14595" max="14595" width="13.375" style="2"/>
    <col min="14596" max="14599" width="14.625" style="2" customWidth="1"/>
    <col min="14600" max="14848" width="13.375" style="2"/>
    <col min="14849" max="14849" width="13.375" style="2" customWidth="1"/>
    <col min="14850" max="14850" width="19.625" style="2" customWidth="1"/>
    <col min="14851" max="14851" width="13.375" style="2"/>
    <col min="14852" max="14855" width="14.625" style="2" customWidth="1"/>
    <col min="14856" max="15104" width="13.375" style="2"/>
    <col min="15105" max="15105" width="13.375" style="2" customWidth="1"/>
    <col min="15106" max="15106" width="19.625" style="2" customWidth="1"/>
    <col min="15107" max="15107" width="13.375" style="2"/>
    <col min="15108" max="15111" width="14.625" style="2" customWidth="1"/>
    <col min="15112" max="15360" width="13.375" style="2"/>
    <col min="15361" max="15361" width="13.375" style="2" customWidth="1"/>
    <col min="15362" max="15362" width="19.625" style="2" customWidth="1"/>
    <col min="15363" max="15363" width="13.375" style="2"/>
    <col min="15364" max="15367" width="14.625" style="2" customWidth="1"/>
    <col min="15368" max="15616" width="13.375" style="2"/>
    <col min="15617" max="15617" width="13.375" style="2" customWidth="1"/>
    <col min="15618" max="15618" width="19.625" style="2" customWidth="1"/>
    <col min="15619" max="15619" width="13.375" style="2"/>
    <col min="15620" max="15623" width="14.625" style="2" customWidth="1"/>
    <col min="15624" max="15872" width="13.375" style="2"/>
    <col min="15873" max="15873" width="13.375" style="2" customWidth="1"/>
    <col min="15874" max="15874" width="19.625" style="2" customWidth="1"/>
    <col min="15875" max="15875" width="13.375" style="2"/>
    <col min="15876" max="15879" width="14.625" style="2" customWidth="1"/>
    <col min="15880" max="16128" width="13.375" style="2"/>
    <col min="16129" max="16129" width="13.375" style="2" customWidth="1"/>
    <col min="16130" max="16130" width="19.625" style="2" customWidth="1"/>
    <col min="16131" max="16131" width="13.375" style="2"/>
    <col min="16132" max="16135" width="14.625" style="2" customWidth="1"/>
    <col min="16136" max="16384" width="13.375" style="2"/>
  </cols>
  <sheetData>
    <row r="1" spans="1:10" x14ac:dyDescent="0.2">
      <c r="A1" s="1"/>
    </row>
    <row r="6" spans="1:10" x14ac:dyDescent="0.2">
      <c r="D6" s="3" t="s">
        <v>459</v>
      </c>
    </row>
    <row r="8" spans="1:10" x14ac:dyDescent="0.2">
      <c r="C8" s="3" t="s">
        <v>460</v>
      </c>
    </row>
    <row r="9" spans="1:10" ht="18" thickBot="1" x14ac:dyDescent="0.25">
      <c r="B9" s="5"/>
      <c r="C9" s="5"/>
      <c r="D9" s="5"/>
      <c r="E9" s="5"/>
      <c r="F9" s="5"/>
      <c r="G9" s="5"/>
      <c r="H9" s="5"/>
      <c r="I9" s="5"/>
      <c r="J9" s="30" t="s">
        <v>461</v>
      </c>
    </row>
    <row r="10" spans="1:10" x14ac:dyDescent="0.2">
      <c r="C10" s="8" t="s">
        <v>462</v>
      </c>
      <c r="D10" s="11"/>
      <c r="E10" s="7"/>
      <c r="F10" s="7"/>
      <c r="G10" s="22" t="s">
        <v>463</v>
      </c>
      <c r="H10" s="7"/>
      <c r="I10" s="7"/>
      <c r="J10" s="7"/>
    </row>
    <row r="11" spans="1:10" x14ac:dyDescent="0.2">
      <c r="B11" s="1" t="s">
        <v>405</v>
      </c>
      <c r="C11" s="9" t="s">
        <v>464</v>
      </c>
      <c r="D11" s="6"/>
      <c r="E11" s="6"/>
      <c r="F11" s="6"/>
      <c r="G11" s="6"/>
      <c r="H11" s="6"/>
      <c r="I11" s="6"/>
      <c r="J11" s="6"/>
    </row>
    <row r="12" spans="1:10" x14ac:dyDescent="0.2">
      <c r="B12" s="7"/>
      <c r="C12" s="32" t="s">
        <v>131</v>
      </c>
      <c r="D12" s="32" t="s">
        <v>465</v>
      </c>
      <c r="E12" s="32" t="s">
        <v>466</v>
      </c>
      <c r="F12" s="32" t="s">
        <v>467</v>
      </c>
      <c r="G12" s="32" t="s">
        <v>468</v>
      </c>
      <c r="H12" s="32" t="s">
        <v>469</v>
      </c>
      <c r="I12" s="32" t="s">
        <v>470</v>
      </c>
      <c r="J12" s="32" t="s">
        <v>471</v>
      </c>
    </row>
    <row r="13" spans="1:10" x14ac:dyDescent="0.2">
      <c r="C13" s="6"/>
    </row>
    <row r="14" spans="1:10" x14ac:dyDescent="0.2">
      <c r="B14" s="1" t="s">
        <v>415</v>
      </c>
      <c r="C14" s="23">
        <f>15090+36</f>
        <v>15126</v>
      </c>
      <c r="D14" s="15">
        <v>13302</v>
      </c>
      <c r="E14" s="15">
        <v>6949</v>
      </c>
      <c r="F14" s="15">
        <v>2067</v>
      </c>
      <c r="G14" s="15">
        <v>10107</v>
      </c>
      <c r="H14" s="15">
        <v>3</v>
      </c>
      <c r="I14" s="15">
        <v>17</v>
      </c>
      <c r="J14" s="15">
        <v>23</v>
      </c>
    </row>
    <row r="15" spans="1:10" x14ac:dyDescent="0.2">
      <c r="B15" s="1" t="s">
        <v>416</v>
      </c>
      <c r="C15" s="23">
        <f>14768+26</f>
        <v>14794</v>
      </c>
      <c r="D15" s="15">
        <v>13095</v>
      </c>
      <c r="E15" s="15">
        <v>8058</v>
      </c>
      <c r="F15" s="15">
        <v>2354</v>
      </c>
      <c r="G15" s="15">
        <v>9865</v>
      </c>
      <c r="H15" s="15">
        <v>3</v>
      </c>
      <c r="I15" s="15">
        <v>11</v>
      </c>
      <c r="J15" s="15">
        <v>22</v>
      </c>
    </row>
    <row r="16" spans="1:10" x14ac:dyDescent="0.2">
      <c r="B16" s="1" t="s">
        <v>417</v>
      </c>
      <c r="C16" s="23">
        <f>13336+16</f>
        <v>13352</v>
      </c>
      <c r="D16" s="15">
        <v>11989</v>
      </c>
      <c r="E16" s="15">
        <v>8261</v>
      </c>
      <c r="F16" s="15">
        <v>2068</v>
      </c>
      <c r="G16" s="15">
        <v>8531</v>
      </c>
      <c r="H16" s="15">
        <v>2</v>
      </c>
      <c r="I16" s="15">
        <v>7</v>
      </c>
      <c r="J16" s="15">
        <v>17</v>
      </c>
    </row>
    <row r="17" spans="2:10" x14ac:dyDescent="0.2">
      <c r="C17" s="6"/>
    </row>
    <row r="18" spans="2:10" x14ac:dyDescent="0.2">
      <c r="B18" s="1" t="s">
        <v>418</v>
      </c>
      <c r="C18" s="23">
        <f>12469+16</f>
        <v>12485</v>
      </c>
      <c r="D18" s="15">
        <v>11248</v>
      </c>
      <c r="E18" s="15">
        <v>7963</v>
      </c>
      <c r="F18" s="15">
        <v>1802</v>
      </c>
      <c r="G18" s="15">
        <v>8205</v>
      </c>
      <c r="H18" s="15">
        <v>2</v>
      </c>
      <c r="I18" s="15">
        <v>5</v>
      </c>
      <c r="J18" s="15">
        <v>15</v>
      </c>
    </row>
    <row r="19" spans="2:10" x14ac:dyDescent="0.2">
      <c r="B19" s="1" t="s">
        <v>419</v>
      </c>
      <c r="C19" s="23">
        <f>11752+14</f>
        <v>11766</v>
      </c>
      <c r="D19" s="15">
        <v>10590</v>
      </c>
      <c r="E19" s="15">
        <v>7582</v>
      </c>
      <c r="F19" s="15">
        <v>1716</v>
      </c>
      <c r="G19" s="15">
        <v>8792</v>
      </c>
      <c r="H19" s="15">
        <v>1</v>
      </c>
      <c r="I19" s="15">
        <v>5</v>
      </c>
      <c r="J19" s="15">
        <v>12</v>
      </c>
    </row>
    <row r="20" spans="2:10" x14ac:dyDescent="0.2">
      <c r="B20" s="1" t="s">
        <v>472</v>
      </c>
      <c r="C20" s="23">
        <f>10655+15</f>
        <v>10670</v>
      </c>
      <c r="D20" s="15">
        <v>9522</v>
      </c>
      <c r="E20" s="15">
        <v>6969</v>
      </c>
      <c r="F20" s="15">
        <v>1364</v>
      </c>
      <c r="G20" s="15">
        <v>8442</v>
      </c>
      <c r="H20" s="15">
        <v>1</v>
      </c>
      <c r="I20" s="15">
        <v>4</v>
      </c>
      <c r="J20" s="15">
        <v>11</v>
      </c>
    </row>
    <row r="21" spans="2:10" x14ac:dyDescent="0.2">
      <c r="B21" s="1" t="s">
        <v>473</v>
      </c>
      <c r="C21" s="23">
        <f>9774+13</f>
        <v>9787</v>
      </c>
      <c r="D21" s="15">
        <v>8716</v>
      </c>
      <c r="E21" s="15">
        <v>6471</v>
      </c>
      <c r="F21" s="15">
        <v>1151</v>
      </c>
      <c r="G21" s="15">
        <v>7768</v>
      </c>
      <c r="H21" s="15">
        <v>1</v>
      </c>
      <c r="I21" s="15">
        <v>4</v>
      </c>
      <c r="J21" s="15">
        <v>13</v>
      </c>
    </row>
    <row r="22" spans="2:10" x14ac:dyDescent="0.2">
      <c r="C22" s="6"/>
    </row>
    <row r="23" spans="2:10" x14ac:dyDescent="0.2">
      <c r="B23" s="1" t="s">
        <v>474</v>
      </c>
      <c r="C23" s="23">
        <f>9178+18</f>
        <v>9196</v>
      </c>
      <c r="D23" s="15">
        <v>8197</v>
      </c>
      <c r="E23" s="15">
        <v>6145</v>
      </c>
      <c r="F23" s="15">
        <v>1019</v>
      </c>
      <c r="G23" s="15">
        <v>6687</v>
      </c>
      <c r="H23" s="15">
        <v>1</v>
      </c>
      <c r="I23" s="15">
        <v>4</v>
      </c>
      <c r="J23" s="15">
        <v>11</v>
      </c>
    </row>
    <row r="24" spans="2:10" x14ac:dyDescent="0.2">
      <c r="B24" s="1" t="s">
        <v>423</v>
      </c>
      <c r="C24" s="23">
        <f>8747+13</f>
        <v>8760</v>
      </c>
      <c r="D24" s="15">
        <v>7790</v>
      </c>
      <c r="E24" s="15">
        <v>5807</v>
      </c>
      <c r="F24" s="15">
        <v>894</v>
      </c>
      <c r="G24" s="15">
        <v>6428</v>
      </c>
      <c r="H24" s="15">
        <v>1</v>
      </c>
      <c r="I24" s="15">
        <v>6</v>
      </c>
      <c r="J24" s="15">
        <v>16</v>
      </c>
    </row>
    <row r="25" spans="2:10" x14ac:dyDescent="0.2">
      <c r="B25" s="1" t="s">
        <v>424</v>
      </c>
      <c r="C25" s="23">
        <f>8303+11</f>
        <v>8314</v>
      </c>
      <c r="D25" s="15">
        <v>7394</v>
      </c>
      <c r="E25" s="15">
        <v>5515</v>
      </c>
      <c r="F25" s="15">
        <v>767</v>
      </c>
      <c r="G25" s="15">
        <v>6297</v>
      </c>
      <c r="H25" s="15">
        <v>1</v>
      </c>
      <c r="I25" s="15">
        <v>3</v>
      </c>
      <c r="J25" s="15">
        <v>13</v>
      </c>
    </row>
    <row r="26" spans="2:10" x14ac:dyDescent="0.2">
      <c r="C26" s="6"/>
    </row>
    <row r="27" spans="2:10" x14ac:dyDescent="0.2">
      <c r="B27" s="1" t="s">
        <v>425</v>
      </c>
      <c r="C27" s="23">
        <f>8092+10</f>
        <v>8102</v>
      </c>
      <c r="D27" s="15">
        <v>7142</v>
      </c>
      <c r="E27" s="15">
        <v>5431</v>
      </c>
      <c r="F27" s="15">
        <v>721</v>
      </c>
      <c r="G27" s="15">
        <v>6291</v>
      </c>
      <c r="H27" s="15">
        <v>1</v>
      </c>
      <c r="I27" s="15">
        <v>4</v>
      </c>
      <c r="J27" s="15">
        <v>13</v>
      </c>
    </row>
    <row r="28" spans="2:10" x14ac:dyDescent="0.2">
      <c r="B28" s="1" t="s">
        <v>426</v>
      </c>
      <c r="C28" s="23">
        <f>8063+7</f>
        <v>8070</v>
      </c>
      <c r="D28" s="15">
        <v>7081</v>
      </c>
      <c r="E28" s="15">
        <v>5454</v>
      </c>
      <c r="F28" s="15">
        <v>671</v>
      </c>
      <c r="G28" s="15">
        <v>6245</v>
      </c>
      <c r="H28" s="15">
        <v>1</v>
      </c>
      <c r="I28" s="15">
        <v>5</v>
      </c>
      <c r="J28" s="15">
        <v>13</v>
      </c>
    </row>
    <row r="29" spans="2:10" x14ac:dyDescent="0.2">
      <c r="B29" s="1" t="s">
        <v>427</v>
      </c>
      <c r="C29" s="23">
        <f>7882+11</f>
        <v>7893</v>
      </c>
      <c r="D29" s="15">
        <v>6835</v>
      </c>
      <c r="E29" s="15">
        <v>5366</v>
      </c>
      <c r="F29" s="15">
        <v>599</v>
      </c>
      <c r="G29" s="15">
        <v>6287</v>
      </c>
      <c r="H29" s="15">
        <v>1</v>
      </c>
      <c r="I29" s="15">
        <v>3</v>
      </c>
      <c r="J29" s="15">
        <v>13</v>
      </c>
    </row>
    <row r="30" spans="2:10" x14ac:dyDescent="0.2">
      <c r="C30" s="6"/>
    </row>
    <row r="31" spans="2:10" x14ac:dyDescent="0.2">
      <c r="B31" s="1" t="s">
        <v>428</v>
      </c>
      <c r="C31" s="23">
        <v>7670</v>
      </c>
      <c r="D31" s="15">
        <v>6643</v>
      </c>
      <c r="E31" s="15">
        <v>5242</v>
      </c>
      <c r="F31" s="15">
        <v>553</v>
      </c>
      <c r="G31" s="15">
        <v>6234</v>
      </c>
      <c r="H31" s="15">
        <v>1</v>
      </c>
      <c r="I31" s="15">
        <v>2</v>
      </c>
      <c r="J31" s="15">
        <v>14</v>
      </c>
    </row>
    <row r="32" spans="2:10" x14ac:dyDescent="0.2">
      <c r="B32" s="1" t="s">
        <v>429</v>
      </c>
      <c r="C32" s="23">
        <v>7684</v>
      </c>
      <c r="D32" s="15">
        <v>6613</v>
      </c>
      <c r="E32" s="15">
        <v>5229</v>
      </c>
      <c r="F32" s="15">
        <v>521</v>
      </c>
      <c r="G32" s="15">
        <v>6244</v>
      </c>
      <c r="H32" s="15">
        <v>1</v>
      </c>
      <c r="I32" s="15">
        <v>1</v>
      </c>
      <c r="J32" s="15">
        <v>11</v>
      </c>
    </row>
    <row r="33" spans="2:10" x14ac:dyDescent="0.2">
      <c r="B33" s="3" t="s">
        <v>475</v>
      </c>
      <c r="C33" s="17">
        <v>7839</v>
      </c>
      <c r="D33" s="19">
        <v>6724</v>
      </c>
      <c r="E33" s="19">
        <v>5402</v>
      </c>
      <c r="F33" s="19">
        <v>502</v>
      </c>
      <c r="G33" s="19">
        <v>6413</v>
      </c>
      <c r="H33" s="19">
        <v>0.01</v>
      </c>
      <c r="I33" s="19">
        <v>1</v>
      </c>
      <c r="J33" s="19">
        <v>13</v>
      </c>
    </row>
    <row r="34" spans="2:10" ht="18" thickBot="1" x14ac:dyDescent="0.25">
      <c r="B34" s="5"/>
      <c r="C34" s="20"/>
      <c r="D34" s="5"/>
      <c r="E34" s="5"/>
      <c r="F34" s="5"/>
      <c r="G34" s="5"/>
      <c r="H34" s="5"/>
      <c r="I34" s="5"/>
      <c r="J34" s="5"/>
    </row>
    <row r="35" spans="2:10" x14ac:dyDescent="0.2">
      <c r="C35" s="1" t="s">
        <v>435</v>
      </c>
      <c r="E35" s="1" t="s">
        <v>476</v>
      </c>
    </row>
    <row r="36" spans="2:10" x14ac:dyDescent="0.2">
      <c r="E36" s="1" t="s">
        <v>477</v>
      </c>
    </row>
    <row r="39" spans="2:10" x14ac:dyDescent="0.2">
      <c r="C39" s="3" t="s">
        <v>478</v>
      </c>
    </row>
    <row r="40" spans="2:10" ht="18" thickBot="1" x14ac:dyDescent="0.25">
      <c r="B40" s="5"/>
      <c r="C40" s="5"/>
      <c r="D40" s="5"/>
      <c r="E40" s="5"/>
      <c r="F40" s="5"/>
      <c r="G40" s="5"/>
      <c r="H40" s="5"/>
      <c r="I40" s="30" t="s">
        <v>479</v>
      </c>
      <c r="J40" s="5"/>
    </row>
    <row r="41" spans="2:10" x14ac:dyDescent="0.2">
      <c r="C41" s="6"/>
      <c r="D41" s="7"/>
      <c r="E41" s="7"/>
      <c r="F41" s="7"/>
      <c r="G41" s="22" t="s">
        <v>463</v>
      </c>
      <c r="H41" s="7"/>
      <c r="I41" s="7"/>
      <c r="J41" s="7"/>
    </row>
    <row r="42" spans="2:10" x14ac:dyDescent="0.2">
      <c r="B42" s="34" t="s">
        <v>442</v>
      </c>
      <c r="C42" s="8" t="s">
        <v>406</v>
      </c>
      <c r="D42" s="6"/>
      <c r="E42" s="6"/>
      <c r="F42" s="6"/>
      <c r="G42" s="6"/>
      <c r="H42" s="6"/>
      <c r="I42" s="6"/>
      <c r="J42" s="6"/>
    </row>
    <row r="43" spans="2:10" x14ac:dyDescent="0.2">
      <c r="B43" s="7"/>
      <c r="C43" s="11"/>
      <c r="D43" s="32" t="s">
        <v>465</v>
      </c>
      <c r="E43" s="32" t="s">
        <v>466</v>
      </c>
      <c r="F43" s="32" t="s">
        <v>467</v>
      </c>
      <c r="G43" s="32" t="s">
        <v>468</v>
      </c>
      <c r="H43" s="32" t="s">
        <v>469</v>
      </c>
      <c r="I43" s="32" t="s">
        <v>470</v>
      </c>
      <c r="J43" s="32" t="s">
        <v>471</v>
      </c>
    </row>
    <row r="44" spans="2:10" x14ac:dyDescent="0.2">
      <c r="C44" s="6"/>
    </row>
    <row r="45" spans="2:10" x14ac:dyDescent="0.2">
      <c r="B45" s="1" t="s">
        <v>415</v>
      </c>
      <c r="C45" s="14">
        <f>SUM(D45:J45)</f>
        <v>7220</v>
      </c>
      <c r="D45" s="15">
        <v>2307</v>
      </c>
      <c r="E45" s="15">
        <v>173</v>
      </c>
      <c r="F45" s="15">
        <v>62</v>
      </c>
      <c r="G45" s="15">
        <v>4666</v>
      </c>
      <c r="H45" s="15">
        <v>2</v>
      </c>
      <c r="I45" s="15">
        <v>1</v>
      </c>
      <c r="J45" s="15">
        <v>9</v>
      </c>
    </row>
    <row r="46" spans="2:10" x14ac:dyDescent="0.2">
      <c r="B46" s="1" t="s">
        <v>416</v>
      </c>
      <c r="C46" s="14">
        <f>SUM(D46:J46)</f>
        <v>10594</v>
      </c>
      <c r="D46" s="15">
        <v>3501</v>
      </c>
      <c r="E46" s="15">
        <v>394</v>
      </c>
      <c r="F46" s="15">
        <v>102</v>
      </c>
      <c r="G46" s="15">
        <v>6569</v>
      </c>
      <c r="H46" s="15">
        <v>5</v>
      </c>
      <c r="I46" s="15">
        <v>4</v>
      </c>
      <c r="J46" s="15">
        <v>19</v>
      </c>
    </row>
    <row r="47" spans="2:10" x14ac:dyDescent="0.2">
      <c r="B47" s="1" t="s">
        <v>417</v>
      </c>
      <c r="C47" s="14">
        <f>SUM(D47:J47)</f>
        <v>12476</v>
      </c>
      <c r="D47" s="15">
        <v>4084</v>
      </c>
      <c r="E47" s="15">
        <v>608</v>
      </c>
      <c r="F47" s="15">
        <v>104</v>
      </c>
      <c r="G47" s="15">
        <v>7651</v>
      </c>
      <c r="H47" s="15">
        <v>4</v>
      </c>
      <c r="I47" s="15">
        <v>3</v>
      </c>
      <c r="J47" s="15">
        <v>22</v>
      </c>
    </row>
    <row r="48" spans="2:10" x14ac:dyDescent="0.2">
      <c r="C48" s="6"/>
    </row>
    <row r="49" spans="2:10" x14ac:dyDescent="0.2">
      <c r="B49" s="1" t="s">
        <v>418</v>
      </c>
      <c r="C49" s="14">
        <f>SUM(D49:J49)</f>
        <v>12018</v>
      </c>
      <c r="D49" s="15">
        <v>3871</v>
      </c>
      <c r="E49" s="15">
        <v>630</v>
      </c>
      <c r="F49" s="15">
        <v>94</v>
      </c>
      <c r="G49" s="15">
        <v>7398</v>
      </c>
      <c r="H49" s="15">
        <v>3</v>
      </c>
      <c r="I49" s="15">
        <v>2</v>
      </c>
      <c r="J49" s="15">
        <v>20</v>
      </c>
    </row>
    <row r="50" spans="2:10" x14ac:dyDescent="0.2">
      <c r="B50" s="1" t="s">
        <v>419</v>
      </c>
      <c r="C50" s="14">
        <f>SUM(D50:J50)+1</f>
        <v>11896</v>
      </c>
      <c r="D50" s="15">
        <v>3709</v>
      </c>
      <c r="E50" s="15">
        <v>640</v>
      </c>
      <c r="F50" s="15">
        <v>86</v>
      </c>
      <c r="G50" s="15">
        <v>7438</v>
      </c>
      <c r="H50" s="15">
        <v>3</v>
      </c>
      <c r="I50" s="15">
        <v>2</v>
      </c>
      <c r="J50" s="15">
        <v>17</v>
      </c>
    </row>
    <row r="51" spans="2:10" x14ac:dyDescent="0.2">
      <c r="B51" s="1" t="s">
        <v>472</v>
      </c>
      <c r="C51" s="14">
        <f>SUM(D51:J51)-1</f>
        <v>11269</v>
      </c>
      <c r="D51" s="15">
        <v>3557</v>
      </c>
      <c r="E51" s="15">
        <v>630</v>
      </c>
      <c r="F51" s="15">
        <v>71</v>
      </c>
      <c r="G51" s="15">
        <v>6991</v>
      </c>
      <c r="H51" s="15">
        <v>3</v>
      </c>
      <c r="I51" s="15">
        <v>2</v>
      </c>
      <c r="J51" s="15">
        <v>16</v>
      </c>
    </row>
    <row r="52" spans="2:10" x14ac:dyDescent="0.2">
      <c r="B52" s="1" t="s">
        <v>473</v>
      </c>
      <c r="C52" s="14">
        <f>SUM(D52:J52)-1</f>
        <v>10915</v>
      </c>
      <c r="D52" s="15">
        <v>3414</v>
      </c>
      <c r="E52" s="15">
        <v>631</v>
      </c>
      <c r="F52" s="15">
        <v>63</v>
      </c>
      <c r="G52" s="15">
        <v>6784</v>
      </c>
      <c r="H52" s="15">
        <v>2</v>
      </c>
      <c r="I52" s="15">
        <v>2</v>
      </c>
      <c r="J52" s="15">
        <v>20</v>
      </c>
    </row>
    <row r="53" spans="2:10" x14ac:dyDescent="0.2">
      <c r="C53" s="6"/>
    </row>
    <row r="54" spans="2:10" x14ac:dyDescent="0.2">
      <c r="B54" s="1" t="s">
        <v>474</v>
      </c>
      <c r="C54" s="14">
        <f>SUM(D54:J54)+1</f>
        <v>10545</v>
      </c>
      <c r="D54" s="15">
        <v>3382</v>
      </c>
      <c r="E54" s="15">
        <v>645</v>
      </c>
      <c r="F54" s="15">
        <v>56</v>
      </c>
      <c r="G54" s="15">
        <v>6440</v>
      </c>
      <c r="H54" s="15">
        <v>1</v>
      </c>
      <c r="I54" s="15">
        <v>2</v>
      </c>
      <c r="J54" s="15">
        <v>18</v>
      </c>
    </row>
    <row r="55" spans="2:10" x14ac:dyDescent="0.2">
      <c r="B55" s="1" t="s">
        <v>423</v>
      </c>
      <c r="C55" s="14">
        <f>SUM(D55:J55)+1</f>
        <v>10803</v>
      </c>
      <c r="D55" s="15">
        <v>3494</v>
      </c>
      <c r="E55" s="15">
        <v>643</v>
      </c>
      <c r="F55" s="15">
        <v>49</v>
      </c>
      <c r="G55" s="15">
        <v>6589</v>
      </c>
      <c r="H55" s="15">
        <v>2</v>
      </c>
      <c r="I55" s="15">
        <v>2</v>
      </c>
      <c r="J55" s="15">
        <v>23</v>
      </c>
    </row>
    <row r="56" spans="2:10" x14ac:dyDescent="0.2">
      <c r="B56" s="1" t="s">
        <v>424</v>
      </c>
      <c r="C56" s="14">
        <f>SUM(D56:J56)-2</f>
        <v>11040</v>
      </c>
      <c r="D56" s="15">
        <v>3570</v>
      </c>
      <c r="E56" s="15">
        <v>660</v>
      </c>
      <c r="F56" s="15">
        <v>44</v>
      </c>
      <c r="G56" s="15">
        <v>6742</v>
      </c>
      <c r="H56" s="15">
        <v>3</v>
      </c>
      <c r="I56" s="15">
        <v>2</v>
      </c>
      <c r="J56" s="15">
        <v>21</v>
      </c>
    </row>
    <row r="57" spans="2:10" x14ac:dyDescent="0.2">
      <c r="C57" s="6"/>
    </row>
    <row r="58" spans="2:10" x14ac:dyDescent="0.2">
      <c r="B58" s="1" t="s">
        <v>425</v>
      </c>
      <c r="C58" s="14">
        <f>SUM(D58:J58)</f>
        <v>11235.183000000001</v>
      </c>
      <c r="D58" s="15">
        <v>3666.741</v>
      </c>
      <c r="E58" s="15">
        <v>674.94799999999998</v>
      </c>
      <c r="F58" s="15">
        <v>42.015000000000001</v>
      </c>
      <c r="G58" s="15">
        <v>6829.701</v>
      </c>
      <c r="H58" s="15">
        <v>2.3559999999999999</v>
      </c>
      <c r="I58" s="15">
        <v>1.3939999999999999</v>
      </c>
      <c r="J58" s="15">
        <v>18.027999999999999</v>
      </c>
    </row>
    <row r="59" spans="2:10" x14ac:dyDescent="0.2">
      <c r="B59" s="1" t="s">
        <v>426</v>
      </c>
      <c r="C59" s="14">
        <f>SUM(D59:J59)</f>
        <v>11585</v>
      </c>
      <c r="D59" s="15">
        <v>3771</v>
      </c>
      <c r="E59" s="15">
        <v>718</v>
      </c>
      <c r="F59" s="15">
        <v>42</v>
      </c>
      <c r="G59" s="15">
        <v>7031</v>
      </c>
      <c r="H59" s="15">
        <v>1</v>
      </c>
      <c r="I59" s="15">
        <v>2</v>
      </c>
      <c r="J59" s="15">
        <v>20</v>
      </c>
    </row>
    <row r="60" spans="2:10" x14ac:dyDescent="0.2">
      <c r="B60" s="1" t="s">
        <v>427</v>
      </c>
      <c r="C60" s="14">
        <f>SUM(D60:J60)</f>
        <v>12241.897999999999</v>
      </c>
      <c r="D60" s="15">
        <v>3751.268</v>
      </c>
      <c r="E60" s="15">
        <v>747.505</v>
      </c>
      <c r="F60" s="15">
        <v>37.853000000000002</v>
      </c>
      <c r="G60" s="15">
        <v>7681.0069999999996</v>
      </c>
      <c r="H60" s="15">
        <v>2.456</v>
      </c>
      <c r="I60" s="15">
        <v>1.21</v>
      </c>
      <c r="J60" s="15">
        <v>20.599</v>
      </c>
    </row>
    <row r="61" spans="2:10" x14ac:dyDescent="0.2">
      <c r="C61" s="6"/>
    </row>
    <row r="62" spans="2:10" x14ac:dyDescent="0.2">
      <c r="B62" s="1" t="s">
        <v>428</v>
      </c>
      <c r="C62" s="14">
        <f>SUM(D62:J62)</f>
        <v>12742.296</v>
      </c>
      <c r="D62" s="15">
        <v>3825.9989999999998</v>
      </c>
      <c r="E62" s="15">
        <v>779.34799999999996</v>
      </c>
      <c r="F62" s="15">
        <v>35.164999999999999</v>
      </c>
      <c r="G62" s="15">
        <v>8073.9080000000004</v>
      </c>
      <c r="H62" s="15">
        <v>2.351</v>
      </c>
      <c r="I62" s="15">
        <v>1.3149999999999999</v>
      </c>
      <c r="J62" s="15">
        <v>24.21</v>
      </c>
    </row>
    <row r="63" spans="2:10" x14ac:dyDescent="0.2">
      <c r="B63" s="1" t="s">
        <v>429</v>
      </c>
      <c r="C63" s="14">
        <f>SUM(D63:J63)</f>
        <v>13123</v>
      </c>
      <c r="D63" s="15">
        <v>4013</v>
      </c>
      <c r="E63" s="15">
        <v>822</v>
      </c>
      <c r="F63" s="15">
        <v>36</v>
      </c>
      <c r="G63" s="15">
        <v>8230</v>
      </c>
      <c r="H63" s="15">
        <v>1</v>
      </c>
      <c r="I63" s="15">
        <v>1</v>
      </c>
      <c r="J63" s="15">
        <v>20</v>
      </c>
    </row>
    <row r="64" spans="2:10" x14ac:dyDescent="0.2">
      <c r="B64" s="3" t="s">
        <v>430</v>
      </c>
      <c r="C64" s="17">
        <f>SUM(D64:J64)</f>
        <v>13878.29</v>
      </c>
      <c r="D64" s="18">
        <v>4230</v>
      </c>
      <c r="E64" s="18">
        <v>892</v>
      </c>
      <c r="F64" s="18">
        <v>34</v>
      </c>
      <c r="G64" s="18">
        <v>8698</v>
      </c>
      <c r="H64" s="18">
        <v>0.28999999999999998</v>
      </c>
      <c r="I64" s="18">
        <v>1</v>
      </c>
      <c r="J64" s="18">
        <v>23</v>
      </c>
    </row>
    <row r="65" spans="1:10" ht="18" thickBot="1" x14ac:dyDescent="0.25">
      <c r="B65" s="21"/>
      <c r="C65" s="20"/>
      <c r="D65" s="29"/>
      <c r="E65" s="29"/>
      <c r="F65" s="29"/>
      <c r="G65" s="29"/>
      <c r="H65" s="29"/>
      <c r="I65" s="29"/>
      <c r="J65" s="29"/>
    </row>
    <row r="66" spans="1:10" x14ac:dyDescent="0.2">
      <c r="B66" s="19"/>
      <c r="C66" s="1" t="s">
        <v>435</v>
      </c>
      <c r="D66" s="19"/>
      <c r="E66" s="19"/>
      <c r="F66" s="19"/>
      <c r="G66" s="19"/>
      <c r="H66" s="19"/>
      <c r="I66" s="19"/>
      <c r="J66" s="19"/>
    </row>
    <row r="67" spans="1:10" x14ac:dyDescent="0.2">
      <c r="A67" s="1"/>
      <c r="J67" s="19"/>
    </row>
  </sheetData>
  <phoneticPr fontId="2"/>
  <pageMargins left="0.23000000000000004" right="0.23000000000000004" top="0.56999999999999995" bottom="0.53" header="0.51200000000000001" footer="0.51200000000000001"/>
  <pageSetup paperSize="12" scale="75" orientation="portrait" verticalDpi="0" r:id="rId1"/>
  <headerFooter alignWithMargins="0"/>
  <rowBreaks count="1" manualBreakCount="1">
    <brk id="6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/>
  </sheetViews>
  <sheetFormatPr defaultColWidth="14.625" defaultRowHeight="17.25" x14ac:dyDescent="0.2"/>
  <cols>
    <col min="1" max="2" width="13.375" style="2" customWidth="1"/>
    <col min="3" max="256" width="14.625" style="2"/>
    <col min="257" max="258" width="13.375" style="2" customWidth="1"/>
    <col min="259" max="512" width="14.625" style="2"/>
    <col min="513" max="514" width="13.375" style="2" customWidth="1"/>
    <col min="515" max="768" width="14.625" style="2"/>
    <col min="769" max="770" width="13.375" style="2" customWidth="1"/>
    <col min="771" max="1024" width="14.625" style="2"/>
    <col min="1025" max="1026" width="13.375" style="2" customWidth="1"/>
    <col min="1027" max="1280" width="14.625" style="2"/>
    <col min="1281" max="1282" width="13.375" style="2" customWidth="1"/>
    <col min="1283" max="1536" width="14.625" style="2"/>
    <col min="1537" max="1538" width="13.375" style="2" customWidth="1"/>
    <col min="1539" max="1792" width="14.625" style="2"/>
    <col min="1793" max="1794" width="13.375" style="2" customWidth="1"/>
    <col min="1795" max="2048" width="14.625" style="2"/>
    <col min="2049" max="2050" width="13.375" style="2" customWidth="1"/>
    <col min="2051" max="2304" width="14.625" style="2"/>
    <col min="2305" max="2306" width="13.375" style="2" customWidth="1"/>
    <col min="2307" max="2560" width="14.625" style="2"/>
    <col min="2561" max="2562" width="13.375" style="2" customWidth="1"/>
    <col min="2563" max="2816" width="14.625" style="2"/>
    <col min="2817" max="2818" width="13.375" style="2" customWidth="1"/>
    <col min="2819" max="3072" width="14.625" style="2"/>
    <col min="3073" max="3074" width="13.375" style="2" customWidth="1"/>
    <col min="3075" max="3328" width="14.625" style="2"/>
    <col min="3329" max="3330" width="13.375" style="2" customWidth="1"/>
    <col min="3331" max="3584" width="14.625" style="2"/>
    <col min="3585" max="3586" width="13.375" style="2" customWidth="1"/>
    <col min="3587" max="3840" width="14.625" style="2"/>
    <col min="3841" max="3842" width="13.375" style="2" customWidth="1"/>
    <col min="3843" max="4096" width="14.625" style="2"/>
    <col min="4097" max="4098" width="13.375" style="2" customWidth="1"/>
    <col min="4099" max="4352" width="14.625" style="2"/>
    <col min="4353" max="4354" width="13.375" style="2" customWidth="1"/>
    <col min="4355" max="4608" width="14.625" style="2"/>
    <col min="4609" max="4610" width="13.375" style="2" customWidth="1"/>
    <col min="4611" max="4864" width="14.625" style="2"/>
    <col min="4865" max="4866" width="13.375" style="2" customWidth="1"/>
    <col min="4867" max="5120" width="14.625" style="2"/>
    <col min="5121" max="5122" width="13.375" style="2" customWidth="1"/>
    <col min="5123" max="5376" width="14.625" style="2"/>
    <col min="5377" max="5378" width="13.375" style="2" customWidth="1"/>
    <col min="5379" max="5632" width="14.625" style="2"/>
    <col min="5633" max="5634" width="13.375" style="2" customWidth="1"/>
    <col min="5635" max="5888" width="14.625" style="2"/>
    <col min="5889" max="5890" width="13.375" style="2" customWidth="1"/>
    <col min="5891" max="6144" width="14.625" style="2"/>
    <col min="6145" max="6146" width="13.375" style="2" customWidth="1"/>
    <col min="6147" max="6400" width="14.625" style="2"/>
    <col min="6401" max="6402" width="13.375" style="2" customWidth="1"/>
    <col min="6403" max="6656" width="14.625" style="2"/>
    <col min="6657" max="6658" width="13.375" style="2" customWidth="1"/>
    <col min="6659" max="6912" width="14.625" style="2"/>
    <col min="6913" max="6914" width="13.375" style="2" customWidth="1"/>
    <col min="6915" max="7168" width="14.625" style="2"/>
    <col min="7169" max="7170" width="13.375" style="2" customWidth="1"/>
    <col min="7171" max="7424" width="14.625" style="2"/>
    <col min="7425" max="7426" width="13.375" style="2" customWidth="1"/>
    <col min="7427" max="7680" width="14.625" style="2"/>
    <col min="7681" max="7682" width="13.375" style="2" customWidth="1"/>
    <col min="7683" max="7936" width="14.625" style="2"/>
    <col min="7937" max="7938" width="13.375" style="2" customWidth="1"/>
    <col min="7939" max="8192" width="14.625" style="2"/>
    <col min="8193" max="8194" width="13.375" style="2" customWidth="1"/>
    <col min="8195" max="8448" width="14.625" style="2"/>
    <col min="8449" max="8450" width="13.375" style="2" customWidth="1"/>
    <col min="8451" max="8704" width="14.625" style="2"/>
    <col min="8705" max="8706" width="13.375" style="2" customWidth="1"/>
    <col min="8707" max="8960" width="14.625" style="2"/>
    <col min="8961" max="8962" width="13.375" style="2" customWidth="1"/>
    <col min="8963" max="9216" width="14.625" style="2"/>
    <col min="9217" max="9218" width="13.375" style="2" customWidth="1"/>
    <col min="9219" max="9472" width="14.625" style="2"/>
    <col min="9473" max="9474" width="13.375" style="2" customWidth="1"/>
    <col min="9475" max="9728" width="14.625" style="2"/>
    <col min="9729" max="9730" width="13.375" style="2" customWidth="1"/>
    <col min="9731" max="9984" width="14.625" style="2"/>
    <col min="9985" max="9986" width="13.375" style="2" customWidth="1"/>
    <col min="9987" max="10240" width="14.625" style="2"/>
    <col min="10241" max="10242" width="13.375" style="2" customWidth="1"/>
    <col min="10243" max="10496" width="14.625" style="2"/>
    <col min="10497" max="10498" width="13.375" style="2" customWidth="1"/>
    <col min="10499" max="10752" width="14.625" style="2"/>
    <col min="10753" max="10754" width="13.375" style="2" customWidth="1"/>
    <col min="10755" max="11008" width="14.625" style="2"/>
    <col min="11009" max="11010" width="13.375" style="2" customWidth="1"/>
    <col min="11011" max="11264" width="14.625" style="2"/>
    <col min="11265" max="11266" width="13.375" style="2" customWidth="1"/>
    <col min="11267" max="11520" width="14.625" style="2"/>
    <col min="11521" max="11522" width="13.375" style="2" customWidth="1"/>
    <col min="11523" max="11776" width="14.625" style="2"/>
    <col min="11777" max="11778" width="13.375" style="2" customWidth="1"/>
    <col min="11779" max="12032" width="14.625" style="2"/>
    <col min="12033" max="12034" width="13.375" style="2" customWidth="1"/>
    <col min="12035" max="12288" width="14.625" style="2"/>
    <col min="12289" max="12290" width="13.375" style="2" customWidth="1"/>
    <col min="12291" max="12544" width="14.625" style="2"/>
    <col min="12545" max="12546" width="13.375" style="2" customWidth="1"/>
    <col min="12547" max="12800" width="14.625" style="2"/>
    <col min="12801" max="12802" width="13.375" style="2" customWidth="1"/>
    <col min="12803" max="13056" width="14.625" style="2"/>
    <col min="13057" max="13058" width="13.375" style="2" customWidth="1"/>
    <col min="13059" max="13312" width="14.625" style="2"/>
    <col min="13313" max="13314" width="13.375" style="2" customWidth="1"/>
    <col min="13315" max="13568" width="14.625" style="2"/>
    <col min="13569" max="13570" width="13.375" style="2" customWidth="1"/>
    <col min="13571" max="13824" width="14.625" style="2"/>
    <col min="13825" max="13826" width="13.375" style="2" customWidth="1"/>
    <col min="13827" max="14080" width="14.625" style="2"/>
    <col min="14081" max="14082" width="13.375" style="2" customWidth="1"/>
    <col min="14083" max="14336" width="14.625" style="2"/>
    <col min="14337" max="14338" width="13.375" style="2" customWidth="1"/>
    <col min="14339" max="14592" width="14.625" style="2"/>
    <col min="14593" max="14594" width="13.375" style="2" customWidth="1"/>
    <col min="14595" max="14848" width="14.625" style="2"/>
    <col min="14849" max="14850" width="13.375" style="2" customWidth="1"/>
    <col min="14851" max="15104" width="14.625" style="2"/>
    <col min="15105" max="15106" width="13.375" style="2" customWidth="1"/>
    <col min="15107" max="15360" width="14.625" style="2"/>
    <col min="15361" max="15362" width="13.375" style="2" customWidth="1"/>
    <col min="15363" max="15616" width="14.625" style="2"/>
    <col min="15617" max="15618" width="13.375" style="2" customWidth="1"/>
    <col min="15619" max="15872" width="14.625" style="2"/>
    <col min="15873" max="15874" width="13.375" style="2" customWidth="1"/>
    <col min="15875" max="16128" width="14.625" style="2"/>
    <col min="16129" max="16130" width="13.375" style="2" customWidth="1"/>
    <col min="16131" max="16384" width="14.625" style="2"/>
  </cols>
  <sheetData>
    <row r="1" spans="1:10" x14ac:dyDescent="0.2">
      <c r="A1" s="1"/>
    </row>
    <row r="6" spans="1:10" x14ac:dyDescent="0.2">
      <c r="E6" s="3" t="s">
        <v>480</v>
      </c>
    </row>
    <row r="7" spans="1:10" ht="18" thickBot="1" x14ac:dyDescent="0.25">
      <c r="B7" s="5"/>
      <c r="C7" s="5"/>
      <c r="D7" s="30" t="s">
        <v>481</v>
      </c>
      <c r="E7" s="5"/>
      <c r="F7" s="5"/>
      <c r="G7" s="5"/>
      <c r="H7" s="5"/>
      <c r="I7" s="5"/>
      <c r="J7" s="5"/>
    </row>
    <row r="8" spans="1:10" x14ac:dyDescent="0.2">
      <c r="C8" s="6"/>
      <c r="G8" s="6"/>
    </row>
    <row r="9" spans="1:10" x14ac:dyDescent="0.2">
      <c r="C9" s="10" t="s">
        <v>482</v>
      </c>
      <c r="D9" s="7"/>
      <c r="E9" s="7"/>
      <c r="F9" s="7"/>
      <c r="G9" s="10" t="s">
        <v>483</v>
      </c>
      <c r="H9" s="7"/>
      <c r="I9" s="7"/>
      <c r="J9" s="7"/>
    </row>
    <row r="10" spans="1:10" x14ac:dyDescent="0.2">
      <c r="B10" s="1" t="s">
        <v>484</v>
      </c>
      <c r="C10" s="47" t="s">
        <v>485</v>
      </c>
      <c r="D10" s="47" t="s">
        <v>486</v>
      </c>
      <c r="E10" s="9" t="s">
        <v>348</v>
      </c>
      <c r="F10" s="9" t="s">
        <v>487</v>
      </c>
      <c r="G10" s="47" t="s">
        <v>485</v>
      </c>
      <c r="H10" s="47" t="s">
        <v>486</v>
      </c>
      <c r="I10" s="9" t="s">
        <v>348</v>
      </c>
      <c r="J10" s="9" t="s">
        <v>487</v>
      </c>
    </row>
    <row r="11" spans="1:10" x14ac:dyDescent="0.2">
      <c r="B11" s="7"/>
      <c r="C11" s="10" t="s">
        <v>352</v>
      </c>
      <c r="D11" s="10" t="s">
        <v>353</v>
      </c>
      <c r="E11" s="10" t="s">
        <v>354</v>
      </c>
      <c r="F11" s="10" t="s">
        <v>488</v>
      </c>
      <c r="G11" s="10" t="s">
        <v>352</v>
      </c>
      <c r="H11" s="10" t="s">
        <v>353</v>
      </c>
      <c r="I11" s="10" t="s">
        <v>354</v>
      </c>
      <c r="J11" s="10" t="s">
        <v>488</v>
      </c>
    </row>
    <row r="12" spans="1:10" x14ac:dyDescent="0.2">
      <c r="C12" s="12" t="s">
        <v>182</v>
      </c>
      <c r="D12" s="13" t="s">
        <v>182</v>
      </c>
      <c r="E12" s="13" t="s">
        <v>182</v>
      </c>
      <c r="F12" s="13" t="s">
        <v>182</v>
      </c>
      <c r="G12" s="13" t="s">
        <v>19</v>
      </c>
      <c r="H12" s="13" t="s">
        <v>19</v>
      </c>
      <c r="I12" s="13" t="s">
        <v>19</v>
      </c>
      <c r="J12" s="13" t="s">
        <v>19</v>
      </c>
    </row>
    <row r="13" spans="1:10" x14ac:dyDescent="0.2">
      <c r="B13" s="48" t="s">
        <v>489</v>
      </c>
      <c r="C13" s="17">
        <f>SUM(C15:C69)</f>
        <v>5562</v>
      </c>
      <c r="D13" s="19">
        <f>SUM(D15:D69)</f>
        <v>5533.8333333333348</v>
      </c>
      <c r="E13" s="19">
        <f>SUM(E15:E69)-3</f>
        <v>5613</v>
      </c>
      <c r="F13" s="19">
        <f>SUM(F15:F69)+1</f>
        <v>5796</v>
      </c>
      <c r="G13" s="19">
        <f>SUM(G15:G69)</f>
        <v>7897</v>
      </c>
      <c r="H13" s="19">
        <f>SUM(H15:H69)</f>
        <v>7697.9166666666642</v>
      </c>
      <c r="I13" s="19">
        <f>SUM(I15:I69)-2</f>
        <v>7684</v>
      </c>
      <c r="J13" s="19">
        <f>SUM(J15:J69)+2</f>
        <v>7839</v>
      </c>
    </row>
    <row r="14" spans="1:10" x14ac:dyDescent="0.2">
      <c r="C14" s="6"/>
    </row>
    <row r="15" spans="1:10" x14ac:dyDescent="0.2">
      <c r="B15" s="1" t="s">
        <v>490</v>
      </c>
      <c r="C15" s="23">
        <v>2685</v>
      </c>
      <c r="D15" s="15">
        <v>2674.3333333333335</v>
      </c>
      <c r="E15" s="15">
        <v>2733</v>
      </c>
      <c r="F15" s="15">
        <v>2892</v>
      </c>
      <c r="G15" s="15">
        <v>3632</v>
      </c>
      <c r="H15" s="15">
        <v>3571.3333333333335</v>
      </c>
      <c r="I15" s="15">
        <v>3598</v>
      </c>
      <c r="J15" s="15">
        <v>3796</v>
      </c>
    </row>
    <row r="16" spans="1:10" x14ac:dyDescent="0.2">
      <c r="B16" s="1" t="s">
        <v>491</v>
      </c>
      <c r="C16" s="23">
        <v>167</v>
      </c>
      <c r="D16" s="15">
        <v>163.66666666666666</v>
      </c>
      <c r="E16" s="15">
        <v>172</v>
      </c>
      <c r="F16" s="15">
        <v>202</v>
      </c>
      <c r="G16" s="15">
        <v>217</v>
      </c>
      <c r="H16" s="15">
        <v>196.83333333333334</v>
      </c>
      <c r="I16" s="15">
        <v>205</v>
      </c>
      <c r="J16" s="15">
        <v>245</v>
      </c>
    </row>
    <row r="17" spans="2:10" x14ac:dyDescent="0.2">
      <c r="B17" s="1" t="s">
        <v>492</v>
      </c>
      <c r="C17" s="23">
        <v>83</v>
      </c>
      <c r="D17" s="15">
        <v>69.833333333333329</v>
      </c>
      <c r="E17" s="15">
        <v>73</v>
      </c>
      <c r="F17" s="15">
        <v>80</v>
      </c>
      <c r="G17" s="15">
        <v>126</v>
      </c>
      <c r="H17" s="15">
        <v>92.916666666666671</v>
      </c>
      <c r="I17" s="15">
        <v>100</v>
      </c>
      <c r="J17" s="15">
        <v>106</v>
      </c>
    </row>
    <row r="18" spans="2:10" x14ac:dyDescent="0.2">
      <c r="B18" s="1" t="s">
        <v>493</v>
      </c>
      <c r="C18" s="23">
        <v>140</v>
      </c>
      <c r="D18" s="15">
        <v>142.83333333333334</v>
      </c>
      <c r="E18" s="15">
        <v>139</v>
      </c>
      <c r="F18" s="15">
        <v>141</v>
      </c>
      <c r="G18" s="15">
        <v>187</v>
      </c>
      <c r="H18" s="15">
        <v>192.66666666666666</v>
      </c>
      <c r="I18" s="15">
        <v>181</v>
      </c>
      <c r="J18" s="15">
        <v>188</v>
      </c>
    </row>
    <row r="19" spans="2:10" x14ac:dyDescent="0.2">
      <c r="B19" s="1" t="s">
        <v>494</v>
      </c>
      <c r="C19" s="23">
        <v>437</v>
      </c>
      <c r="D19" s="15">
        <v>435</v>
      </c>
      <c r="E19" s="15">
        <v>430</v>
      </c>
      <c r="F19" s="15">
        <v>421</v>
      </c>
      <c r="G19" s="15">
        <v>747</v>
      </c>
      <c r="H19" s="15">
        <v>727.33333333333337</v>
      </c>
      <c r="I19" s="15">
        <v>702</v>
      </c>
      <c r="J19" s="15">
        <v>655</v>
      </c>
    </row>
    <row r="20" spans="2:10" x14ac:dyDescent="0.2">
      <c r="B20" s="1" t="s">
        <v>495</v>
      </c>
      <c r="C20" s="23">
        <v>315</v>
      </c>
      <c r="D20" s="15">
        <v>316.66666666666669</v>
      </c>
      <c r="E20" s="15">
        <v>308</v>
      </c>
      <c r="F20" s="15">
        <v>320</v>
      </c>
      <c r="G20" s="15">
        <v>479</v>
      </c>
      <c r="H20" s="15">
        <v>469.83333333333331</v>
      </c>
      <c r="I20" s="15">
        <v>443</v>
      </c>
      <c r="J20" s="15">
        <v>446</v>
      </c>
    </row>
    <row r="21" spans="2:10" x14ac:dyDescent="0.2">
      <c r="B21" s="1" t="s">
        <v>496</v>
      </c>
      <c r="C21" s="23">
        <v>215</v>
      </c>
      <c r="D21" s="15">
        <v>212.5</v>
      </c>
      <c r="E21" s="15">
        <v>222</v>
      </c>
      <c r="F21" s="15">
        <v>228</v>
      </c>
      <c r="G21" s="15">
        <v>276</v>
      </c>
      <c r="H21" s="15">
        <v>268.83333333333331</v>
      </c>
      <c r="I21" s="15">
        <v>287</v>
      </c>
      <c r="J21" s="15">
        <v>298</v>
      </c>
    </row>
    <row r="22" spans="2:10" x14ac:dyDescent="0.2">
      <c r="C22" s="23"/>
      <c r="D22" s="15"/>
      <c r="E22" s="15"/>
      <c r="F22" s="15"/>
      <c r="G22" s="15"/>
      <c r="H22" s="15"/>
      <c r="I22" s="15"/>
      <c r="J22" s="15"/>
    </row>
    <row r="23" spans="2:10" x14ac:dyDescent="0.2">
      <c r="B23" s="1" t="s">
        <v>497</v>
      </c>
      <c r="C23" s="23">
        <v>22</v>
      </c>
      <c r="D23" s="15">
        <v>23.75</v>
      </c>
      <c r="E23" s="15">
        <v>25</v>
      </c>
      <c r="F23" s="15">
        <v>27</v>
      </c>
      <c r="G23" s="15">
        <v>29</v>
      </c>
      <c r="H23" s="15">
        <v>30.75</v>
      </c>
      <c r="I23" s="15">
        <v>31</v>
      </c>
      <c r="J23" s="15">
        <v>33</v>
      </c>
    </row>
    <row r="24" spans="2:10" x14ac:dyDescent="0.2">
      <c r="B24" s="1" t="s">
        <v>498</v>
      </c>
      <c r="C24" s="23">
        <v>14</v>
      </c>
      <c r="D24" s="15">
        <v>14.333333333333334</v>
      </c>
      <c r="E24" s="15">
        <v>16</v>
      </c>
      <c r="F24" s="15">
        <v>17</v>
      </c>
      <c r="G24" s="15">
        <v>16</v>
      </c>
      <c r="H24" s="15">
        <v>17.5</v>
      </c>
      <c r="I24" s="15">
        <v>19</v>
      </c>
      <c r="J24" s="15">
        <v>21</v>
      </c>
    </row>
    <row r="25" spans="2:10" x14ac:dyDescent="0.2">
      <c r="B25" s="1" t="s">
        <v>499</v>
      </c>
      <c r="C25" s="23">
        <v>8</v>
      </c>
      <c r="D25" s="15">
        <v>8.6666666666666661</v>
      </c>
      <c r="E25" s="15">
        <v>8</v>
      </c>
      <c r="F25" s="15">
        <v>6</v>
      </c>
      <c r="G25" s="15">
        <v>12</v>
      </c>
      <c r="H25" s="15">
        <v>10.916666666666666</v>
      </c>
      <c r="I25" s="15">
        <v>11</v>
      </c>
      <c r="J25" s="15">
        <v>9</v>
      </c>
    </row>
    <row r="26" spans="2:10" x14ac:dyDescent="0.2">
      <c r="B26" s="1" t="s">
        <v>500</v>
      </c>
      <c r="C26" s="23">
        <v>23</v>
      </c>
      <c r="D26" s="15">
        <v>22.5</v>
      </c>
      <c r="E26" s="15">
        <v>25</v>
      </c>
      <c r="F26" s="15">
        <v>25</v>
      </c>
      <c r="G26" s="15">
        <v>34</v>
      </c>
      <c r="H26" s="15">
        <v>36.333333333333336</v>
      </c>
      <c r="I26" s="15">
        <v>37</v>
      </c>
      <c r="J26" s="15">
        <v>32</v>
      </c>
    </row>
    <row r="27" spans="2:10" x14ac:dyDescent="0.2">
      <c r="B27" s="1" t="s">
        <v>501</v>
      </c>
      <c r="C27" s="23">
        <v>32</v>
      </c>
      <c r="D27" s="15">
        <v>31.75</v>
      </c>
      <c r="E27" s="15">
        <v>28</v>
      </c>
      <c r="F27" s="15">
        <v>28</v>
      </c>
      <c r="G27" s="15">
        <v>44</v>
      </c>
      <c r="H27" s="15">
        <v>43.25</v>
      </c>
      <c r="I27" s="15">
        <v>39</v>
      </c>
      <c r="J27" s="15">
        <v>38</v>
      </c>
    </row>
    <row r="28" spans="2:10" x14ac:dyDescent="0.2">
      <c r="B28" s="1" t="s">
        <v>502</v>
      </c>
      <c r="C28" s="23">
        <v>39</v>
      </c>
      <c r="D28" s="15">
        <v>37.75</v>
      </c>
      <c r="E28" s="15">
        <v>40</v>
      </c>
      <c r="F28" s="15">
        <v>42</v>
      </c>
      <c r="G28" s="15">
        <v>58</v>
      </c>
      <c r="H28" s="15">
        <v>55.583333333333336</v>
      </c>
      <c r="I28" s="15">
        <v>56</v>
      </c>
      <c r="J28" s="15">
        <v>57</v>
      </c>
    </row>
    <row r="29" spans="2:10" x14ac:dyDescent="0.2">
      <c r="B29" s="1" t="s">
        <v>503</v>
      </c>
      <c r="C29" s="23">
        <v>15</v>
      </c>
      <c r="D29" s="15">
        <v>15.5</v>
      </c>
      <c r="E29" s="15">
        <v>19</v>
      </c>
      <c r="F29" s="15">
        <v>18</v>
      </c>
      <c r="G29" s="15">
        <v>21</v>
      </c>
      <c r="H29" s="15">
        <v>19.25</v>
      </c>
      <c r="I29" s="15">
        <v>24</v>
      </c>
      <c r="J29" s="15">
        <v>21</v>
      </c>
    </row>
    <row r="30" spans="2:10" x14ac:dyDescent="0.2">
      <c r="B30" s="1" t="s">
        <v>504</v>
      </c>
      <c r="C30" s="23">
        <v>18</v>
      </c>
      <c r="D30" s="15">
        <v>19.166666666666668</v>
      </c>
      <c r="E30" s="15">
        <v>22</v>
      </c>
      <c r="F30" s="15">
        <v>23</v>
      </c>
      <c r="G30" s="15">
        <v>28</v>
      </c>
      <c r="H30" s="15">
        <v>30.833333333333332</v>
      </c>
      <c r="I30" s="15">
        <v>34</v>
      </c>
      <c r="J30" s="15">
        <v>34</v>
      </c>
    </row>
    <row r="31" spans="2:10" x14ac:dyDescent="0.2">
      <c r="B31" s="1" t="s">
        <v>505</v>
      </c>
      <c r="C31" s="23">
        <v>57</v>
      </c>
      <c r="D31" s="15">
        <v>63.25</v>
      </c>
      <c r="E31" s="15">
        <v>68</v>
      </c>
      <c r="F31" s="15">
        <v>67</v>
      </c>
      <c r="G31" s="15">
        <v>93</v>
      </c>
      <c r="H31" s="15">
        <v>95.416666666666671</v>
      </c>
      <c r="I31" s="15">
        <v>100</v>
      </c>
      <c r="J31" s="15">
        <v>95</v>
      </c>
    </row>
    <row r="32" spans="2:10" x14ac:dyDescent="0.2">
      <c r="C32" s="6"/>
      <c r="D32" s="15"/>
      <c r="E32" s="15"/>
      <c r="F32" s="15"/>
      <c r="G32" s="15"/>
      <c r="H32" s="15"/>
      <c r="I32" s="15"/>
      <c r="J32" s="15"/>
    </row>
    <row r="33" spans="2:10" x14ac:dyDescent="0.2">
      <c r="B33" s="1" t="s">
        <v>506</v>
      </c>
      <c r="C33" s="23">
        <v>47</v>
      </c>
      <c r="D33" s="15">
        <v>45.5</v>
      </c>
      <c r="E33" s="15">
        <v>49</v>
      </c>
      <c r="F33" s="15">
        <v>49</v>
      </c>
      <c r="G33" s="15">
        <v>73</v>
      </c>
      <c r="H33" s="15">
        <v>68.416666666666671</v>
      </c>
      <c r="I33" s="15">
        <v>68</v>
      </c>
      <c r="J33" s="15">
        <v>65</v>
      </c>
    </row>
    <row r="34" spans="2:10" x14ac:dyDescent="0.2">
      <c r="B34" s="1" t="s">
        <v>507</v>
      </c>
      <c r="C34" s="23">
        <v>51</v>
      </c>
      <c r="D34" s="15">
        <v>50.916666666666664</v>
      </c>
      <c r="E34" s="15">
        <v>52</v>
      </c>
      <c r="F34" s="15">
        <v>56</v>
      </c>
      <c r="G34" s="15">
        <v>64</v>
      </c>
      <c r="H34" s="15">
        <v>63.583333333333336</v>
      </c>
      <c r="I34" s="15">
        <v>63</v>
      </c>
      <c r="J34" s="15">
        <v>69</v>
      </c>
    </row>
    <row r="35" spans="2:10" x14ac:dyDescent="0.2">
      <c r="B35" s="1" t="s">
        <v>508</v>
      </c>
      <c r="C35" s="23">
        <v>11</v>
      </c>
      <c r="D35" s="15">
        <v>11.916666666666666</v>
      </c>
      <c r="E35" s="15">
        <v>16</v>
      </c>
      <c r="F35" s="15">
        <v>16</v>
      </c>
      <c r="G35" s="15">
        <v>14</v>
      </c>
      <c r="H35" s="15">
        <v>15.166666666666666</v>
      </c>
      <c r="I35" s="15">
        <v>19</v>
      </c>
      <c r="J35" s="15">
        <v>19</v>
      </c>
    </row>
    <row r="36" spans="2:10" x14ac:dyDescent="0.2">
      <c r="B36" s="1" t="s">
        <v>509</v>
      </c>
      <c r="C36" s="23">
        <v>13</v>
      </c>
      <c r="D36" s="15">
        <v>14.416666666666666</v>
      </c>
      <c r="E36" s="15">
        <v>14</v>
      </c>
      <c r="F36" s="15">
        <v>14</v>
      </c>
      <c r="G36" s="15">
        <v>16</v>
      </c>
      <c r="H36" s="15">
        <v>16.5</v>
      </c>
      <c r="I36" s="15">
        <v>15</v>
      </c>
      <c r="J36" s="15">
        <v>16</v>
      </c>
    </row>
    <row r="37" spans="2:10" x14ac:dyDescent="0.2">
      <c r="B37" s="1" t="s">
        <v>510</v>
      </c>
      <c r="C37" s="23">
        <v>2</v>
      </c>
      <c r="D37" s="15">
        <v>2</v>
      </c>
      <c r="E37" s="15">
        <v>4</v>
      </c>
      <c r="F37" s="15">
        <v>4</v>
      </c>
      <c r="G37" s="15">
        <v>2</v>
      </c>
      <c r="H37" s="15">
        <v>2</v>
      </c>
      <c r="I37" s="15">
        <v>4</v>
      </c>
      <c r="J37" s="15">
        <v>4</v>
      </c>
    </row>
    <row r="38" spans="2:10" x14ac:dyDescent="0.2">
      <c r="B38" s="1" t="s">
        <v>511</v>
      </c>
      <c r="C38" s="23">
        <v>281</v>
      </c>
      <c r="D38" s="15">
        <v>264.75</v>
      </c>
      <c r="E38" s="15">
        <v>249</v>
      </c>
      <c r="F38" s="15">
        <v>225</v>
      </c>
      <c r="G38" s="15">
        <v>426</v>
      </c>
      <c r="H38" s="15">
        <v>396</v>
      </c>
      <c r="I38" s="15">
        <v>362</v>
      </c>
      <c r="J38" s="15">
        <v>314</v>
      </c>
    </row>
    <row r="39" spans="2:10" x14ac:dyDescent="0.2">
      <c r="B39" s="1" t="s">
        <v>512</v>
      </c>
      <c r="C39" s="23">
        <v>68</v>
      </c>
      <c r="D39" s="15">
        <v>65.833333333333329</v>
      </c>
      <c r="E39" s="15">
        <v>62</v>
      </c>
      <c r="F39" s="15">
        <v>57</v>
      </c>
      <c r="G39" s="15">
        <v>122</v>
      </c>
      <c r="H39" s="15">
        <v>111.66666666666667</v>
      </c>
      <c r="I39" s="15">
        <v>102</v>
      </c>
      <c r="J39" s="15">
        <v>95</v>
      </c>
    </row>
    <row r="40" spans="2:10" x14ac:dyDescent="0.2">
      <c r="B40" s="1" t="s">
        <v>513</v>
      </c>
      <c r="C40" s="23">
        <v>29</v>
      </c>
      <c r="D40" s="15">
        <v>30</v>
      </c>
      <c r="E40" s="15">
        <v>32</v>
      </c>
      <c r="F40" s="15">
        <v>30</v>
      </c>
      <c r="G40" s="15">
        <v>35</v>
      </c>
      <c r="H40" s="15">
        <v>35.416666666666664</v>
      </c>
      <c r="I40" s="15">
        <v>39</v>
      </c>
      <c r="J40" s="15">
        <v>34</v>
      </c>
    </row>
    <row r="41" spans="2:10" x14ac:dyDescent="0.2">
      <c r="B41" s="1" t="s">
        <v>514</v>
      </c>
      <c r="C41" s="23">
        <v>20</v>
      </c>
      <c r="D41" s="15">
        <v>17.166666666666668</v>
      </c>
      <c r="E41" s="15">
        <v>15</v>
      </c>
      <c r="F41" s="15">
        <v>14</v>
      </c>
      <c r="G41" s="15">
        <v>22</v>
      </c>
      <c r="H41" s="15">
        <v>17.916666666666668</v>
      </c>
      <c r="I41" s="15">
        <v>16</v>
      </c>
      <c r="J41" s="15">
        <v>15</v>
      </c>
    </row>
    <row r="42" spans="2:10" x14ac:dyDescent="0.2">
      <c r="B42" s="1" t="s">
        <v>515</v>
      </c>
      <c r="C42" s="23">
        <v>49</v>
      </c>
      <c r="D42" s="15">
        <v>49.666666666666664</v>
      </c>
      <c r="E42" s="15">
        <v>52</v>
      </c>
      <c r="F42" s="15">
        <v>51</v>
      </c>
      <c r="G42" s="15">
        <v>66</v>
      </c>
      <c r="H42" s="15">
        <v>64.75</v>
      </c>
      <c r="I42" s="15">
        <v>68</v>
      </c>
      <c r="J42" s="15">
        <v>65</v>
      </c>
    </row>
    <row r="43" spans="2:10" x14ac:dyDescent="0.2">
      <c r="C43" s="6"/>
      <c r="D43" s="15"/>
      <c r="E43" s="15"/>
      <c r="F43" s="15"/>
      <c r="G43" s="15"/>
      <c r="H43" s="15"/>
      <c r="I43" s="15"/>
      <c r="J43" s="15"/>
    </row>
    <row r="44" spans="2:10" x14ac:dyDescent="0.2">
      <c r="B44" s="1" t="s">
        <v>516</v>
      </c>
      <c r="C44" s="23">
        <v>18</v>
      </c>
      <c r="D44" s="15">
        <v>21.583333333333332</v>
      </c>
      <c r="E44" s="15">
        <v>22</v>
      </c>
      <c r="F44" s="15">
        <v>22</v>
      </c>
      <c r="G44" s="15">
        <v>32</v>
      </c>
      <c r="H44" s="15">
        <v>34.75</v>
      </c>
      <c r="I44" s="15">
        <v>37</v>
      </c>
      <c r="J44" s="15">
        <v>39</v>
      </c>
    </row>
    <row r="45" spans="2:10" x14ac:dyDescent="0.2">
      <c r="B45" s="1" t="s">
        <v>517</v>
      </c>
      <c r="C45" s="23">
        <v>11</v>
      </c>
      <c r="D45" s="15">
        <v>12.666666666666666</v>
      </c>
      <c r="E45" s="15">
        <v>13</v>
      </c>
      <c r="F45" s="15">
        <v>12</v>
      </c>
      <c r="G45" s="15">
        <v>17</v>
      </c>
      <c r="H45" s="15">
        <v>20.083333333333332</v>
      </c>
      <c r="I45" s="15">
        <v>21</v>
      </c>
      <c r="J45" s="15">
        <v>21</v>
      </c>
    </row>
    <row r="46" spans="2:10" x14ac:dyDescent="0.2">
      <c r="B46" s="1" t="s">
        <v>518</v>
      </c>
      <c r="C46" s="23">
        <v>31</v>
      </c>
      <c r="D46" s="15">
        <v>31.5</v>
      </c>
      <c r="E46" s="15">
        <v>33</v>
      </c>
      <c r="F46" s="15">
        <v>32</v>
      </c>
      <c r="G46" s="15">
        <v>49</v>
      </c>
      <c r="H46" s="15">
        <v>50.083333333333336</v>
      </c>
      <c r="I46" s="15">
        <v>53</v>
      </c>
      <c r="J46" s="15">
        <v>46</v>
      </c>
    </row>
    <row r="47" spans="2:10" x14ac:dyDescent="0.2">
      <c r="B47" s="1" t="s">
        <v>519</v>
      </c>
      <c r="C47" s="23">
        <v>8</v>
      </c>
      <c r="D47" s="15">
        <v>9.3333333333333339</v>
      </c>
      <c r="E47" s="15">
        <v>10</v>
      </c>
      <c r="F47" s="15">
        <v>8</v>
      </c>
      <c r="G47" s="15">
        <v>9</v>
      </c>
      <c r="H47" s="15">
        <v>10.333333333333334</v>
      </c>
      <c r="I47" s="15">
        <v>11</v>
      </c>
      <c r="J47" s="15">
        <v>9</v>
      </c>
    </row>
    <row r="48" spans="2:10" x14ac:dyDescent="0.2">
      <c r="B48" s="1" t="s">
        <v>520</v>
      </c>
      <c r="C48" s="23">
        <v>8</v>
      </c>
      <c r="D48" s="15">
        <v>6.25</v>
      </c>
      <c r="E48" s="15">
        <v>6</v>
      </c>
      <c r="F48" s="15">
        <v>6</v>
      </c>
      <c r="G48" s="15">
        <v>12</v>
      </c>
      <c r="H48" s="15">
        <v>7.666666666666667</v>
      </c>
      <c r="I48" s="15">
        <v>7</v>
      </c>
      <c r="J48" s="15">
        <v>8</v>
      </c>
    </row>
    <row r="49" spans="2:10" x14ac:dyDescent="0.2">
      <c r="B49" s="1" t="s">
        <v>521</v>
      </c>
      <c r="C49" s="23">
        <v>5</v>
      </c>
      <c r="D49" s="15">
        <v>4</v>
      </c>
      <c r="E49" s="15">
        <v>5</v>
      </c>
      <c r="F49" s="15">
        <v>6</v>
      </c>
      <c r="G49" s="15">
        <v>5</v>
      </c>
      <c r="H49" s="15">
        <v>4</v>
      </c>
      <c r="I49" s="15">
        <v>8</v>
      </c>
      <c r="J49" s="15">
        <v>11</v>
      </c>
    </row>
    <row r="50" spans="2:10" x14ac:dyDescent="0.2">
      <c r="B50" s="1" t="s">
        <v>522</v>
      </c>
      <c r="C50" s="23">
        <v>11</v>
      </c>
      <c r="D50" s="15">
        <v>11.666666666666666</v>
      </c>
      <c r="E50" s="15">
        <v>11</v>
      </c>
      <c r="F50" s="15">
        <v>10</v>
      </c>
      <c r="G50" s="15">
        <v>16</v>
      </c>
      <c r="H50" s="15">
        <v>14.666666666666666</v>
      </c>
      <c r="I50" s="15">
        <v>14</v>
      </c>
      <c r="J50" s="15">
        <v>12</v>
      </c>
    </row>
    <row r="51" spans="2:10" x14ac:dyDescent="0.2">
      <c r="B51" s="1" t="s">
        <v>523</v>
      </c>
      <c r="C51" s="23">
        <v>4</v>
      </c>
      <c r="D51" s="15">
        <v>5.083333333333333</v>
      </c>
      <c r="E51" s="15">
        <v>7</v>
      </c>
      <c r="F51" s="15">
        <v>6</v>
      </c>
      <c r="G51" s="15">
        <v>5</v>
      </c>
      <c r="H51" s="15">
        <v>6.583333333333333</v>
      </c>
      <c r="I51" s="15">
        <v>9</v>
      </c>
      <c r="J51" s="15">
        <v>8</v>
      </c>
    </row>
    <row r="52" spans="2:10" x14ac:dyDescent="0.2">
      <c r="B52" s="1" t="s">
        <v>524</v>
      </c>
      <c r="C52" s="23">
        <v>38</v>
      </c>
      <c r="D52" s="15">
        <v>38.166666666666664</v>
      </c>
      <c r="E52" s="15">
        <v>37</v>
      </c>
      <c r="F52" s="15">
        <v>33</v>
      </c>
      <c r="G52" s="15">
        <v>52</v>
      </c>
      <c r="H52" s="15">
        <v>49.583333333333336</v>
      </c>
      <c r="I52" s="15">
        <v>51</v>
      </c>
      <c r="J52" s="15">
        <v>46</v>
      </c>
    </row>
    <row r="53" spans="2:10" x14ac:dyDescent="0.2">
      <c r="B53" s="1" t="s">
        <v>525</v>
      </c>
      <c r="C53" s="23">
        <v>36</v>
      </c>
      <c r="D53" s="15">
        <v>31.583333333333332</v>
      </c>
      <c r="E53" s="15">
        <v>30</v>
      </c>
      <c r="F53" s="15">
        <v>29</v>
      </c>
      <c r="G53" s="15">
        <v>58</v>
      </c>
      <c r="H53" s="15">
        <v>52.083333333333336</v>
      </c>
      <c r="I53" s="15">
        <v>49</v>
      </c>
      <c r="J53" s="15">
        <v>45</v>
      </c>
    </row>
    <row r="54" spans="2:10" x14ac:dyDescent="0.2">
      <c r="C54" s="6"/>
      <c r="D54" s="15"/>
      <c r="E54" s="15"/>
      <c r="F54" s="15"/>
      <c r="G54" s="15"/>
      <c r="H54" s="15"/>
      <c r="I54" s="15"/>
      <c r="J54" s="15"/>
    </row>
    <row r="55" spans="2:10" x14ac:dyDescent="0.2">
      <c r="B55" s="1" t="s">
        <v>526</v>
      </c>
      <c r="C55" s="23">
        <v>59</v>
      </c>
      <c r="D55" s="15">
        <v>65.416666666666671</v>
      </c>
      <c r="E55" s="15">
        <v>68</v>
      </c>
      <c r="F55" s="15">
        <v>77</v>
      </c>
      <c r="G55" s="15">
        <v>75</v>
      </c>
      <c r="H55" s="15">
        <v>80.583333333333329</v>
      </c>
      <c r="I55" s="15">
        <v>82</v>
      </c>
      <c r="J55" s="15">
        <v>99</v>
      </c>
    </row>
    <row r="56" spans="2:10" x14ac:dyDescent="0.2">
      <c r="B56" s="1" t="s">
        <v>527</v>
      </c>
      <c r="C56" s="23">
        <v>14</v>
      </c>
      <c r="D56" s="15">
        <v>14.25</v>
      </c>
      <c r="E56" s="15">
        <v>14</v>
      </c>
      <c r="F56" s="15">
        <v>11</v>
      </c>
      <c r="G56" s="15">
        <v>25</v>
      </c>
      <c r="H56" s="15">
        <v>25.083333333333332</v>
      </c>
      <c r="I56" s="15">
        <v>22</v>
      </c>
      <c r="J56" s="15">
        <v>20</v>
      </c>
    </row>
    <row r="57" spans="2:10" x14ac:dyDescent="0.2">
      <c r="B57" s="1" t="s">
        <v>528</v>
      </c>
      <c r="C57" s="23">
        <v>11</v>
      </c>
      <c r="D57" s="15">
        <v>10</v>
      </c>
      <c r="E57" s="15">
        <v>10</v>
      </c>
      <c r="F57" s="15">
        <v>11</v>
      </c>
      <c r="G57" s="15">
        <v>16</v>
      </c>
      <c r="H57" s="15">
        <v>12</v>
      </c>
      <c r="I57" s="15">
        <v>11</v>
      </c>
      <c r="J57" s="15">
        <v>12</v>
      </c>
    </row>
    <row r="58" spans="2:10" x14ac:dyDescent="0.2">
      <c r="B58" s="1" t="s">
        <v>529</v>
      </c>
      <c r="C58" s="23">
        <v>68</v>
      </c>
      <c r="D58" s="15">
        <v>60.416666666666664</v>
      </c>
      <c r="E58" s="15">
        <v>58</v>
      </c>
      <c r="F58" s="15">
        <v>58</v>
      </c>
      <c r="G58" s="15">
        <v>107</v>
      </c>
      <c r="H58" s="15">
        <v>85.416666666666671</v>
      </c>
      <c r="I58" s="15">
        <v>84</v>
      </c>
      <c r="J58" s="15">
        <v>82</v>
      </c>
    </row>
    <row r="59" spans="2:10" x14ac:dyDescent="0.2">
      <c r="B59" s="1" t="s">
        <v>530</v>
      </c>
      <c r="C59" s="23">
        <v>34</v>
      </c>
      <c r="D59" s="15">
        <v>35.333333333333336</v>
      </c>
      <c r="E59" s="15">
        <v>36</v>
      </c>
      <c r="F59" s="15">
        <v>35</v>
      </c>
      <c r="G59" s="15">
        <v>60</v>
      </c>
      <c r="H59" s="15">
        <v>63.416666666666664</v>
      </c>
      <c r="I59" s="15">
        <v>61</v>
      </c>
      <c r="J59" s="15">
        <v>58</v>
      </c>
    </row>
    <row r="60" spans="2:10" x14ac:dyDescent="0.2">
      <c r="B60" s="1" t="s">
        <v>531</v>
      </c>
      <c r="C60" s="23">
        <v>24</v>
      </c>
      <c r="D60" s="15">
        <v>24</v>
      </c>
      <c r="E60" s="15">
        <v>23</v>
      </c>
      <c r="F60" s="15">
        <v>27</v>
      </c>
      <c r="G60" s="15">
        <v>29</v>
      </c>
      <c r="H60" s="15">
        <v>28.833333333333332</v>
      </c>
      <c r="I60" s="15">
        <v>29</v>
      </c>
      <c r="J60" s="15">
        <v>38</v>
      </c>
    </row>
    <row r="61" spans="2:10" x14ac:dyDescent="0.2">
      <c r="B61" s="1" t="s">
        <v>532</v>
      </c>
      <c r="C61" s="23">
        <v>103</v>
      </c>
      <c r="D61" s="15">
        <v>113.25</v>
      </c>
      <c r="E61" s="15">
        <v>112</v>
      </c>
      <c r="F61" s="15">
        <v>111</v>
      </c>
      <c r="G61" s="15">
        <v>158</v>
      </c>
      <c r="H61" s="15">
        <v>172</v>
      </c>
      <c r="I61" s="15">
        <v>176</v>
      </c>
      <c r="J61" s="15">
        <v>174</v>
      </c>
    </row>
    <row r="62" spans="2:10" x14ac:dyDescent="0.2">
      <c r="C62" s="6"/>
      <c r="D62" s="15"/>
      <c r="E62" s="15"/>
      <c r="F62" s="15"/>
      <c r="G62" s="15"/>
      <c r="H62" s="15"/>
      <c r="I62" s="15"/>
      <c r="J62" s="15"/>
    </row>
    <row r="63" spans="2:10" x14ac:dyDescent="0.2">
      <c r="B63" s="1" t="s">
        <v>533</v>
      </c>
      <c r="C63" s="23">
        <v>87</v>
      </c>
      <c r="D63" s="15">
        <v>86.083333333333329</v>
      </c>
      <c r="E63" s="15">
        <v>94</v>
      </c>
      <c r="F63" s="15">
        <v>99</v>
      </c>
      <c r="G63" s="15">
        <v>115</v>
      </c>
      <c r="H63" s="15">
        <v>115.83333333333333</v>
      </c>
      <c r="I63" s="15">
        <v>129</v>
      </c>
      <c r="J63" s="15">
        <v>137</v>
      </c>
    </row>
    <row r="64" spans="2:10" x14ac:dyDescent="0.2">
      <c r="B64" s="1" t="s">
        <v>534</v>
      </c>
      <c r="C64" s="23">
        <v>9</v>
      </c>
      <c r="D64" s="15">
        <v>7.416666666666667</v>
      </c>
      <c r="E64" s="15">
        <v>6</v>
      </c>
      <c r="F64" s="15">
        <v>6</v>
      </c>
      <c r="G64" s="15">
        <v>11</v>
      </c>
      <c r="H64" s="15">
        <v>10.083333333333334</v>
      </c>
      <c r="I64" s="15">
        <v>8</v>
      </c>
      <c r="J64" s="15">
        <v>8</v>
      </c>
    </row>
    <row r="65" spans="1:10" x14ac:dyDescent="0.2">
      <c r="B65" s="1" t="s">
        <v>535</v>
      </c>
      <c r="C65" s="23">
        <v>74</v>
      </c>
      <c r="D65" s="15">
        <v>76.083333333333329</v>
      </c>
      <c r="E65" s="15">
        <v>78</v>
      </c>
      <c r="F65" s="15">
        <v>69</v>
      </c>
      <c r="G65" s="15">
        <v>119</v>
      </c>
      <c r="H65" s="15">
        <v>118.5</v>
      </c>
      <c r="I65" s="15">
        <v>111</v>
      </c>
      <c r="J65" s="15">
        <v>100</v>
      </c>
    </row>
    <row r="66" spans="1:10" x14ac:dyDescent="0.2">
      <c r="B66" s="1" t="s">
        <v>536</v>
      </c>
      <c r="C66" s="23">
        <v>25</v>
      </c>
      <c r="D66" s="15">
        <v>21.166666666666668</v>
      </c>
      <c r="E66" s="15">
        <v>19</v>
      </c>
      <c r="F66" s="15">
        <v>19</v>
      </c>
      <c r="G66" s="15">
        <v>33</v>
      </c>
      <c r="H66" s="15">
        <v>28.916666666666668</v>
      </c>
      <c r="I66" s="15">
        <v>26</v>
      </c>
      <c r="J66" s="15">
        <v>25</v>
      </c>
    </row>
    <row r="67" spans="1:10" x14ac:dyDescent="0.2">
      <c r="B67" s="1" t="s">
        <v>537</v>
      </c>
      <c r="C67" s="23">
        <v>15</v>
      </c>
      <c r="D67" s="15">
        <v>14.583333333333334</v>
      </c>
      <c r="E67" s="15">
        <v>14</v>
      </c>
      <c r="F67" s="15">
        <v>16</v>
      </c>
      <c r="G67" s="15">
        <v>17</v>
      </c>
      <c r="H67" s="15">
        <v>16.583333333333332</v>
      </c>
      <c r="I67" s="15">
        <v>17</v>
      </c>
      <c r="J67" s="15">
        <v>18</v>
      </c>
    </row>
    <row r="68" spans="1:10" x14ac:dyDescent="0.2">
      <c r="B68" s="1" t="s">
        <v>538</v>
      </c>
      <c r="C68" s="23">
        <v>22</v>
      </c>
      <c r="D68" s="15">
        <v>24.333333333333332</v>
      </c>
      <c r="E68" s="15">
        <v>29</v>
      </c>
      <c r="F68" s="15">
        <v>32</v>
      </c>
      <c r="G68" s="15">
        <v>31</v>
      </c>
      <c r="H68" s="15">
        <v>32.833333333333336</v>
      </c>
      <c r="I68" s="15">
        <v>38</v>
      </c>
      <c r="J68" s="15">
        <v>43</v>
      </c>
    </row>
    <row r="69" spans="1:10" x14ac:dyDescent="0.2">
      <c r="B69" s="1" t="s">
        <v>539</v>
      </c>
      <c r="C69" s="23">
        <v>6</v>
      </c>
      <c r="D69" s="15">
        <v>6</v>
      </c>
      <c r="E69" s="15">
        <v>8</v>
      </c>
      <c r="F69" s="15">
        <v>7</v>
      </c>
      <c r="G69" s="15">
        <v>7</v>
      </c>
      <c r="H69" s="15">
        <v>7</v>
      </c>
      <c r="I69" s="15">
        <v>9</v>
      </c>
      <c r="J69" s="15">
        <v>8</v>
      </c>
    </row>
    <row r="70" spans="1:10" ht="18" thickBot="1" x14ac:dyDescent="0.25">
      <c r="B70" s="21"/>
      <c r="C70" s="45"/>
      <c r="D70" s="21"/>
      <c r="E70" s="21"/>
      <c r="F70" s="21"/>
      <c r="G70" s="5"/>
      <c r="H70" s="5"/>
      <c r="I70" s="5"/>
      <c r="J70" s="5"/>
    </row>
    <row r="71" spans="1:10" x14ac:dyDescent="0.2">
      <c r="B71" s="19"/>
      <c r="C71" s="1" t="s">
        <v>435</v>
      </c>
      <c r="D71" s="19"/>
      <c r="E71" s="19"/>
      <c r="F71" s="19"/>
      <c r="G71" s="19"/>
      <c r="H71" s="19"/>
      <c r="I71" s="19"/>
      <c r="J71" s="19"/>
    </row>
    <row r="72" spans="1:10" x14ac:dyDescent="0.2">
      <c r="C72" s="1" t="s">
        <v>540</v>
      </c>
    </row>
    <row r="73" spans="1:10" x14ac:dyDescent="0.2">
      <c r="A73" s="1"/>
    </row>
  </sheetData>
  <phoneticPr fontId="2"/>
  <pageMargins left="0.23000000000000004" right="0.23000000000000004" top="0.55000000000000004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/>
  </sheetViews>
  <sheetFormatPr defaultColWidth="9.625" defaultRowHeight="17.25" x14ac:dyDescent="0.2"/>
  <cols>
    <col min="1" max="1" width="13.375" style="2" customWidth="1"/>
    <col min="2" max="2" width="30.875" style="2" customWidth="1"/>
    <col min="3" max="3" width="10.875" style="2" customWidth="1"/>
    <col min="4" max="5" width="9.625" style="2"/>
    <col min="6" max="6" width="10.875" style="2" customWidth="1"/>
    <col min="7" max="7" width="9.625" style="2"/>
    <col min="8" max="8" width="10.875" style="2" customWidth="1"/>
    <col min="9" max="9" width="9.625" style="2"/>
    <col min="10" max="10" width="10.875" style="2" customWidth="1"/>
    <col min="11" max="11" width="9.625" style="2"/>
    <col min="12" max="12" width="10.875" style="2" customWidth="1"/>
    <col min="13" max="256" width="9.625" style="2"/>
    <col min="257" max="257" width="13.375" style="2" customWidth="1"/>
    <col min="258" max="258" width="30.875" style="2" customWidth="1"/>
    <col min="259" max="259" width="10.875" style="2" customWidth="1"/>
    <col min="260" max="261" width="9.625" style="2"/>
    <col min="262" max="262" width="10.875" style="2" customWidth="1"/>
    <col min="263" max="263" width="9.625" style="2"/>
    <col min="264" max="264" width="10.875" style="2" customWidth="1"/>
    <col min="265" max="265" width="9.625" style="2"/>
    <col min="266" max="266" width="10.875" style="2" customWidth="1"/>
    <col min="267" max="267" width="9.625" style="2"/>
    <col min="268" max="268" width="10.875" style="2" customWidth="1"/>
    <col min="269" max="512" width="9.625" style="2"/>
    <col min="513" max="513" width="13.375" style="2" customWidth="1"/>
    <col min="514" max="514" width="30.875" style="2" customWidth="1"/>
    <col min="515" max="515" width="10.875" style="2" customWidth="1"/>
    <col min="516" max="517" width="9.625" style="2"/>
    <col min="518" max="518" width="10.875" style="2" customWidth="1"/>
    <col min="519" max="519" width="9.625" style="2"/>
    <col min="520" max="520" width="10.875" style="2" customWidth="1"/>
    <col min="521" max="521" width="9.625" style="2"/>
    <col min="522" max="522" width="10.875" style="2" customWidth="1"/>
    <col min="523" max="523" width="9.625" style="2"/>
    <col min="524" max="524" width="10.875" style="2" customWidth="1"/>
    <col min="525" max="768" width="9.625" style="2"/>
    <col min="769" max="769" width="13.375" style="2" customWidth="1"/>
    <col min="770" max="770" width="30.875" style="2" customWidth="1"/>
    <col min="771" max="771" width="10.875" style="2" customWidth="1"/>
    <col min="772" max="773" width="9.625" style="2"/>
    <col min="774" max="774" width="10.875" style="2" customWidth="1"/>
    <col min="775" max="775" width="9.625" style="2"/>
    <col min="776" max="776" width="10.875" style="2" customWidth="1"/>
    <col min="777" max="777" width="9.625" style="2"/>
    <col min="778" max="778" width="10.875" style="2" customWidth="1"/>
    <col min="779" max="779" width="9.625" style="2"/>
    <col min="780" max="780" width="10.875" style="2" customWidth="1"/>
    <col min="781" max="1024" width="9.625" style="2"/>
    <col min="1025" max="1025" width="13.375" style="2" customWidth="1"/>
    <col min="1026" max="1026" width="30.875" style="2" customWidth="1"/>
    <col min="1027" max="1027" width="10.875" style="2" customWidth="1"/>
    <col min="1028" max="1029" width="9.625" style="2"/>
    <col min="1030" max="1030" width="10.875" style="2" customWidth="1"/>
    <col min="1031" max="1031" width="9.625" style="2"/>
    <col min="1032" max="1032" width="10.875" style="2" customWidth="1"/>
    <col min="1033" max="1033" width="9.625" style="2"/>
    <col min="1034" max="1034" width="10.875" style="2" customWidth="1"/>
    <col min="1035" max="1035" width="9.625" style="2"/>
    <col min="1036" max="1036" width="10.875" style="2" customWidth="1"/>
    <col min="1037" max="1280" width="9.625" style="2"/>
    <col min="1281" max="1281" width="13.375" style="2" customWidth="1"/>
    <col min="1282" max="1282" width="30.875" style="2" customWidth="1"/>
    <col min="1283" max="1283" width="10.875" style="2" customWidth="1"/>
    <col min="1284" max="1285" width="9.625" style="2"/>
    <col min="1286" max="1286" width="10.875" style="2" customWidth="1"/>
    <col min="1287" max="1287" width="9.625" style="2"/>
    <col min="1288" max="1288" width="10.875" style="2" customWidth="1"/>
    <col min="1289" max="1289" width="9.625" style="2"/>
    <col min="1290" max="1290" width="10.875" style="2" customWidth="1"/>
    <col min="1291" max="1291" width="9.625" style="2"/>
    <col min="1292" max="1292" width="10.875" style="2" customWidth="1"/>
    <col min="1293" max="1536" width="9.625" style="2"/>
    <col min="1537" max="1537" width="13.375" style="2" customWidth="1"/>
    <col min="1538" max="1538" width="30.875" style="2" customWidth="1"/>
    <col min="1539" max="1539" width="10.875" style="2" customWidth="1"/>
    <col min="1540" max="1541" width="9.625" style="2"/>
    <col min="1542" max="1542" width="10.875" style="2" customWidth="1"/>
    <col min="1543" max="1543" width="9.625" style="2"/>
    <col min="1544" max="1544" width="10.875" style="2" customWidth="1"/>
    <col min="1545" max="1545" width="9.625" style="2"/>
    <col min="1546" max="1546" width="10.875" style="2" customWidth="1"/>
    <col min="1547" max="1547" width="9.625" style="2"/>
    <col min="1548" max="1548" width="10.875" style="2" customWidth="1"/>
    <col min="1549" max="1792" width="9.625" style="2"/>
    <col min="1793" max="1793" width="13.375" style="2" customWidth="1"/>
    <col min="1794" max="1794" width="30.875" style="2" customWidth="1"/>
    <col min="1795" max="1795" width="10.875" style="2" customWidth="1"/>
    <col min="1796" max="1797" width="9.625" style="2"/>
    <col min="1798" max="1798" width="10.875" style="2" customWidth="1"/>
    <col min="1799" max="1799" width="9.625" style="2"/>
    <col min="1800" max="1800" width="10.875" style="2" customWidth="1"/>
    <col min="1801" max="1801" width="9.625" style="2"/>
    <col min="1802" max="1802" width="10.875" style="2" customWidth="1"/>
    <col min="1803" max="1803" width="9.625" style="2"/>
    <col min="1804" max="1804" width="10.875" style="2" customWidth="1"/>
    <col min="1805" max="2048" width="9.625" style="2"/>
    <col min="2049" max="2049" width="13.375" style="2" customWidth="1"/>
    <col min="2050" max="2050" width="30.875" style="2" customWidth="1"/>
    <col min="2051" max="2051" width="10.875" style="2" customWidth="1"/>
    <col min="2052" max="2053" width="9.625" style="2"/>
    <col min="2054" max="2054" width="10.875" style="2" customWidth="1"/>
    <col min="2055" max="2055" width="9.625" style="2"/>
    <col min="2056" max="2056" width="10.875" style="2" customWidth="1"/>
    <col min="2057" max="2057" width="9.625" style="2"/>
    <col min="2058" max="2058" width="10.875" style="2" customWidth="1"/>
    <col min="2059" max="2059" width="9.625" style="2"/>
    <col min="2060" max="2060" width="10.875" style="2" customWidth="1"/>
    <col min="2061" max="2304" width="9.625" style="2"/>
    <col min="2305" max="2305" width="13.375" style="2" customWidth="1"/>
    <col min="2306" max="2306" width="30.875" style="2" customWidth="1"/>
    <col min="2307" max="2307" width="10.875" style="2" customWidth="1"/>
    <col min="2308" max="2309" width="9.625" style="2"/>
    <col min="2310" max="2310" width="10.875" style="2" customWidth="1"/>
    <col min="2311" max="2311" width="9.625" style="2"/>
    <col min="2312" max="2312" width="10.875" style="2" customWidth="1"/>
    <col min="2313" max="2313" width="9.625" style="2"/>
    <col min="2314" max="2314" width="10.875" style="2" customWidth="1"/>
    <col min="2315" max="2315" width="9.625" style="2"/>
    <col min="2316" max="2316" width="10.875" style="2" customWidth="1"/>
    <col min="2317" max="2560" width="9.625" style="2"/>
    <col min="2561" max="2561" width="13.375" style="2" customWidth="1"/>
    <col min="2562" max="2562" width="30.875" style="2" customWidth="1"/>
    <col min="2563" max="2563" width="10.875" style="2" customWidth="1"/>
    <col min="2564" max="2565" width="9.625" style="2"/>
    <col min="2566" max="2566" width="10.875" style="2" customWidth="1"/>
    <col min="2567" max="2567" width="9.625" style="2"/>
    <col min="2568" max="2568" width="10.875" style="2" customWidth="1"/>
    <col min="2569" max="2569" width="9.625" style="2"/>
    <col min="2570" max="2570" width="10.875" style="2" customWidth="1"/>
    <col min="2571" max="2571" width="9.625" style="2"/>
    <col min="2572" max="2572" width="10.875" style="2" customWidth="1"/>
    <col min="2573" max="2816" width="9.625" style="2"/>
    <col min="2817" max="2817" width="13.375" style="2" customWidth="1"/>
    <col min="2818" max="2818" width="30.875" style="2" customWidth="1"/>
    <col min="2819" max="2819" width="10.875" style="2" customWidth="1"/>
    <col min="2820" max="2821" width="9.625" style="2"/>
    <col min="2822" max="2822" width="10.875" style="2" customWidth="1"/>
    <col min="2823" max="2823" width="9.625" style="2"/>
    <col min="2824" max="2824" width="10.875" style="2" customWidth="1"/>
    <col min="2825" max="2825" width="9.625" style="2"/>
    <col min="2826" max="2826" width="10.875" style="2" customWidth="1"/>
    <col min="2827" max="2827" width="9.625" style="2"/>
    <col min="2828" max="2828" width="10.875" style="2" customWidth="1"/>
    <col min="2829" max="3072" width="9.625" style="2"/>
    <col min="3073" max="3073" width="13.375" style="2" customWidth="1"/>
    <col min="3074" max="3074" width="30.875" style="2" customWidth="1"/>
    <col min="3075" max="3075" width="10.875" style="2" customWidth="1"/>
    <col min="3076" max="3077" width="9.625" style="2"/>
    <col min="3078" max="3078" width="10.875" style="2" customWidth="1"/>
    <col min="3079" max="3079" width="9.625" style="2"/>
    <col min="3080" max="3080" width="10.875" style="2" customWidth="1"/>
    <col min="3081" max="3081" width="9.625" style="2"/>
    <col min="3082" max="3082" width="10.875" style="2" customWidth="1"/>
    <col min="3083" max="3083" width="9.625" style="2"/>
    <col min="3084" max="3084" width="10.875" style="2" customWidth="1"/>
    <col min="3085" max="3328" width="9.625" style="2"/>
    <col min="3329" max="3329" width="13.375" style="2" customWidth="1"/>
    <col min="3330" max="3330" width="30.875" style="2" customWidth="1"/>
    <col min="3331" max="3331" width="10.875" style="2" customWidth="1"/>
    <col min="3332" max="3333" width="9.625" style="2"/>
    <col min="3334" max="3334" width="10.875" style="2" customWidth="1"/>
    <col min="3335" max="3335" width="9.625" style="2"/>
    <col min="3336" max="3336" width="10.875" style="2" customWidth="1"/>
    <col min="3337" max="3337" width="9.625" style="2"/>
    <col min="3338" max="3338" width="10.875" style="2" customWidth="1"/>
    <col min="3339" max="3339" width="9.625" style="2"/>
    <col min="3340" max="3340" width="10.875" style="2" customWidth="1"/>
    <col min="3341" max="3584" width="9.625" style="2"/>
    <col min="3585" max="3585" width="13.375" style="2" customWidth="1"/>
    <col min="3586" max="3586" width="30.875" style="2" customWidth="1"/>
    <col min="3587" max="3587" width="10.875" style="2" customWidth="1"/>
    <col min="3588" max="3589" width="9.625" style="2"/>
    <col min="3590" max="3590" width="10.875" style="2" customWidth="1"/>
    <col min="3591" max="3591" width="9.625" style="2"/>
    <col min="3592" max="3592" width="10.875" style="2" customWidth="1"/>
    <col min="3593" max="3593" width="9.625" style="2"/>
    <col min="3594" max="3594" width="10.875" style="2" customWidth="1"/>
    <col min="3595" max="3595" width="9.625" style="2"/>
    <col min="3596" max="3596" width="10.875" style="2" customWidth="1"/>
    <col min="3597" max="3840" width="9.625" style="2"/>
    <col min="3841" max="3841" width="13.375" style="2" customWidth="1"/>
    <col min="3842" max="3842" width="30.875" style="2" customWidth="1"/>
    <col min="3843" max="3843" width="10.875" style="2" customWidth="1"/>
    <col min="3844" max="3845" width="9.625" style="2"/>
    <col min="3846" max="3846" width="10.875" style="2" customWidth="1"/>
    <col min="3847" max="3847" width="9.625" style="2"/>
    <col min="3848" max="3848" width="10.875" style="2" customWidth="1"/>
    <col min="3849" max="3849" width="9.625" style="2"/>
    <col min="3850" max="3850" width="10.875" style="2" customWidth="1"/>
    <col min="3851" max="3851" width="9.625" style="2"/>
    <col min="3852" max="3852" width="10.875" style="2" customWidth="1"/>
    <col min="3853" max="4096" width="9.625" style="2"/>
    <col min="4097" max="4097" width="13.375" style="2" customWidth="1"/>
    <col min="4098" max="4098" width="30.875" style="2" customWidth="1"/>
    <col min="4099" max="4099" width="10.875" style="2" customWidth="1"/>
    <col min="4100" max="4101" width="9.625" style="2"/>
    <col min="4102" max="4102" width="10.875" style="2" customWidth="1"/>
    <col min="4103" max="4103" width="9.625" style="2"/>
    <col min="4104" max="4104" width="10.875" style="2" customWidth="1"/>
    <col min="4105" max="4105" width="9.625" style="2"/>
    <col min="4106" max="4106" width="10.875" style="2" customWidth="1"/>
    <col min="4107" max="4107" width="9.625" style="2"/>
    <col min="4108" max="4108" width="10.875" style="2" customWidth="1"/>
    <col min="4109" max="4352" width="9.625" style="2"/>
    <col min="4353" max="4353" width="13.375" style="2" customWidth="1"/>
    <col min="4354" max="4354" width="30.875" style="2" customWidth="1"/>
    <col min="4355" max="4355" width="10.875" style="2" customWidth="1"/>
    <col min="4356" max="4357" width="9.625" style="2"/>
    <col min="4358" max="4358" width="10.875" style="2" customWidth="1"/>
    <col min="4359" max="4359" width="9.625" style="2"/>
    <col min="4360" max="4360" width="10.875" style="2" customWidth="1"/>
    <col min="4361" max="4361" width="9.625" style="2"/>
    <col min="4362" max="4362" width="10.875" style="2" customWidth="1"/>
    <col min="4363" max="4363" width="9.625" style="2"/>
    <col min="4364" max="4364" width="10.875" style="2" customWidth="1"/>
    <col min="4365" max="4608" width="9.625" style="2"/>
    <col min="4609" max="4609" width="13.375" style="2" customWidth="1"/>
    <col min="4610" max="4610" width="30.875" style="2" customWidth="1"/>
    <col min="4611" max="4611" width="10.875" style="2" customWidth="1"/>
    <col min="4612" max="4613" width="9.625" style="2"/>
    <col min="4614" max="4614" width="10.875" style="2" customWidth="1"/>
    <col min="4615" max="4615" width="9.625" style="2"/>
    <col min="4616" max="4616" width="10.875" style="2" customWidth="1"/>
    <col min="4617" max="4617" width="9.625" style="2"/>
    <col min="4618" max="4618" width="10.875" style="2" customWidth="1"/>
    <col min="4619" max="4619" width="9.625" style="2"/>
    <col min="4620" max="4620" width="10.875" style="2" customWidth="1"/>
    <col min="4621" max="4864" width="9.625" style="2"/>
    <col min="4865" max="4865" width="13.375" style="2" customWidth="1"/>
    <col min="4866" max="4866" width="30.875" style="2" customWidth="1"/>
    <col min="4867" max="4867" width="10.875" style="2" customWidth="1"/>
    <col min="4868" max="4869" width="9.625" style="2"/>
    <col min="4870" max="4870" width="10.875" style="2" customWidth="1"/>
    <col min="4871" max="4871" width="9.625" style="2"/>
    <col min="4872" max="4872" width="10.875" style="2" customWidth="1"/>
    <col min="4873" max="4873" width="9.625" style="2"/>
    <col min="4874" max="4874" width="10.875" style="2" customWidth="1"/>
    <col min="4875" max="4875" width="9.625" style="2"/>
    <col min="4876" max="4876" width="10.875" style="2" customWidth="1"/>
    <col min="4877" max="5120" width="9.625" style="2"/>
    <col min="5121" max="5121" width="13.375" style="2" customWidth="1"/>
    <col min="5122" max="5122" width="30.875" style="2" customWidth="1"/>
    <col min="5123" max="5123" width="10.875" style="2" customWidth="1"/>
    <col min="5124" max="5125" width="9.625" style="2"/>
    <col min="5126" max="5126" width="10.875" style="2" customWidth="1"/>
    <col min="5127" max="5127" width="9.625" style="2"/>
    <col min="5128" max="5128" width="10.875" style="2" customWidth="1"/>
    <col min="5129" max="5129" width="9.625" style="2"/>
    <col min="5130" max="5130" width="10.875" style="2" customWidth="1"/>
    <col min="5131" max="5131" width="9.625" style="2"/>
    <col min="5132" max="5132" width="10.875" style="2" customWidth="1"/>
    <col min="5133" max="5376" width="9.625" style="2"/>
    <col min="5377" max="5377" width="13.375" style="2" customWidth="1"/>
    <col min="5378" max="5378" width="30.875" style="2" customWidth="1"/>
    <col min="5379" max="5379" width="10.875" style="2" customWidth="1"/>
    <col min="5380" max="5381" width="9.625" style="2"/>
    <col min="5382" max="5382" width="10.875" style="2" customWidth="1"/>
    <col min="5383" max="5383" width="9.625" style="2"/>
    <col min="5384" max="5384" width="10.875" style="2" customWidth="1"/>
    <col min="5385" max="5385" width="9.625" style="2"/>
    <col min="5386" max="5386" width="10.875" style="2" customWidth="1"/>
    <col min="5387" max="5387" width="9.625" style="2"/>
    <col min="5388" max="5388" width="10.875" style="2" customWidth="1"/>
    <col min="5389" max="5632" width="9.625" style="2"/>
    <col min="5633" max="5633" width="13.375" style="2" customWidth="1"/>
    <col min="5634" max="5634" width="30.875" style="2" customWidth="1"/>
    <col min="5635" max="5635" width="10.875" style="2" customWidth="1"/>
    <col min="5636" max="5637" width="9.625" style="2"/>
    <col min="5638" max="5638" width="10.875" style="2" customWidth="1"/>
    <col min="5639" max="5639" width="9.625" style="2"/>
    <col min="5640" max="5640" width="10.875" style="2" customWidth="1"/>
    <col min="5641" max="5641" width="9.625" style="2"/>
    <col min="5642" max="5642" width="10.875" style="2" customWidth="1"/>
    <col min="5643" max="5643" width="9.625" style="2"/>
    <col min="5644" max="5644" width="10.875" style="2" customWidth="1"/>
    <col min="5645" max="5888" width="9.625" style="2"/>
    <col min="5889" max="5889" width="13.375" style="2" customWidth="1"/>
    <col min="5890" max="5890" width="30.875" style="2" customWidth="1"/>
    <col min="5891" max="5891" width="10.875" style="2" customWidth="1"/>
    <col min="5892" max="5893" width="9.625" style="2"/>
    <col min="5894" max="5894" width="10.875" style="2" customWidth="1"/>
    <col min="5895" max="5895" width="9.625" style="2"/>
    <col min="5896" max="5896" width="10.875" style="2" customWidth="1"/>
    <col min="5897" max="5897" width="9.625" style="2"/>
    <col min="5898" max="5898" width="10.875" style="2" customWidth="1"/>
    <col min="5899" max="5899" width="9.625" style="2"/>
    <col min="5900" max="5900" width="10.875" style="2" customWidth="1"/>
    <col min="5901" max="6144" width="9.625" style="2"/>
    <col min="6145" max="6145" width="13.375" style="2" customWidth="1"/>
    <col min="6146" max="6146" width="30.875" style="2" customWidth="1"/>
    <col min="6147" max="6147" width="10.875" style="2" customWidth="1"/>
    <col min="6148" max="6149" width="9.625" style="2"/>
    <col min="6150" max="6150" width="10.875" style="2" customWidth="1"/>
    <col min="6151" max="6151" width="9.625" style="2"/>
    <col min="6152" max="6152" width="10.875" style="2" customWidth="1"/>
    <col min="6153" max="6153" width="9.625" style="2"/>
    <col min="6154" max="6154" width="10.875" style="2" customWidth="1"/>
    <col min="6155" max="6155" width="9.625" style="2"/>
    <col min="6156" max="6156" width="10.875" style="2" customWidth="1"/>
    <col min="6157" max="6400" width="9.625" style="2"/>
    <col min="6401" max="6401" width="13.375" style="2" customWidth="1"/>
    <col min="6402" max="6402" width="30.875" style="2" customWidth="1"/>
    <col min="6403" max="6403" width="10.875" style="2" customWidth="1"/>
    <col min="6404" max="6405" width="9.625" style="2"/>
    <col min="6406" max="6406" width="10.875" style="2" customWidth="1"/>
    <col min="6407" max="6407" width="9.625" style="2"/>
    <col min="6408" max="6408" width="10.875" style="2" customWidth="1"/>
    <col min="6409" max="6409" width="9.625" style="2"/>
    <col min="6410" max="6410" width="10.875" style="2" customWidth="1"/>
    <col min="6411" max="6411" width="9.625" style="2"/>
    <col min="6412" max="6412" width="10.875" style="2" customWidth="1"/>
    <col min="6413" max="6656" width="9.625" style="2"/>
    <col min="6657" max="6657" width="13.375" style="2" customWidth="1"/>
    <col min="6658" max="6658" width="30.875" style="2" customWidth="1"/>
    <col min="6659" max="6659" width="10.875" style="2" customWidth="1"/>
    <col min="6660" max="6661" width="9.625" style="2"/>
    <col min="6662" max="6662" width="10.875" style="2" customWidth="1"/>
    <col min="6663" max="6663" width="9.625" style="2"/>
    <col min="6664" max="6664" width="10.875" style="2" customWidth="1"/>
    <col min="6665" max="6665" width="9.625" style="2"/>
    <col min="6666" max="6666" width="10.875" style="2" customWidth="1"/>
    <col min="6667" max="6667" width="9.625" style="2"/>
    <col min="6668" max="6668" width="10.875" style="2" customWidth="1"/>
    <col min="6669" max="6912" width="9.625" style="2"/>
    <col min="6913" max="6913" width="13.375" style="2" customWidth="1"/>
    <col min="6914" max="6914" width="30.875" style="2" customWidth="1"/>
    <col min="6915" max="6915" width="10.875" style="2" customWidth="1"/>
    <col min="6916" max="6917" width="9.625" style="2"/>
    <col min="6918" max="6918" width="10.875" style="2" customWidth="1"/>
    <col min="6919" max="6919" width="9.625" style="2"/>
    <col min="6920" max="6920" width="10.875" style="2" customWidth="1"/>
    <col min="6921" max="6921" width="9.625" style="2"/>
    <col min="6922" max="6922" width="10.875" style="2" customWidth="1"/>
    <col min="6923" max="6923" width="9.625" style="2"/>
    <col min="6924" max="6924" width="10.875" style="2" customWidth="1"/>
    <col min="6925" max="7168" width="9.625" style="2"/>
    <col min="7169" max="7169" width="13.375" style="2" customWidth="1"/>
    <col min="7170" max="7170" width="30.875" style="2" customWidth="1"/>
    <col min="7171" max="7171" width="10.875" style="2" customWidth="1"/>
    <col min="7172" max="7173" width="9.625" style="2"/>
    <col min="7174" max="7174" width="10.875" style="2" customWidth="1"/>
    <col min="7175" max="7175" width="9.625" style="2"/>
    <col min="7176" max="7176" width="10.875" style="2" customWidth="1"/>
    <col min="7177" max="7177" width="9.625" style="2"/>
    <col min="7178" max="7178" width="10.875" style="2" customWidth="1"/>
    <col min="7179" max="7179" width="9.625" style="2"/>
    <col min="7180" max="7180" width="10.875" style="2" customWidth="1"/>
    <col min="7181" max="7424" width="9.625" style="2"/>
    <col min="7425" max="7425" width="13.375" style="2" customWidth="1"/>
    <col min="7426" max="7426" width="30.875" style="2" customWidth="1"/>
    <col min="7427" max="7427" width="10.875" style="2" customWidth="1"/>
    <col min="7428" max="7429" width="9.625" style="2"/>
    <col min="7430" max="7430" width="10.875" style="2" customWidth="1"/>
    <col min="7431" max="7431" width="9.625" style="2"/>
    <col min="7432" max="7432" width="10.875" style="2" customWidth="1"/>
    <col min="7433" max="7433" width="9.625" style="2"/>
    <col min="7434" max="7434" width="10.875" style="2" customWidth="1"/>
    <col min="7435" max="7435" width="9.625" style="2"/>
    <col min="7436" max="7436" width="10.875" style="2" customWidth="1"/>
    <col min="7437" max="7680" width="9.625" style="2"/>
    <col min="7681" max="7681" width="13.375" style="2" customWidth="1"/>
    <col min="7682" max="7682" width="30.875" style="2" customWidth="1"/>
    <col min="7683" max="7683" width="10.875" style="2" customWidth="1"/>
    <col min="7684" max="7685" width="9.625" style="2"/>
    <col min="7686" max="7686" width="10.875" style="2" customWidth="1"/>
    <col min="7687" max="7687" width="9.625" style="2"/>
    <col min="7688" max="7688" width="10.875" style="2" customWidth="1"/>
    <col min="7689" max="7689" width="9.625" style="2"/>
    <col min="7690" max="7690" width="10.875" style="2" customWidth="1"/>
    <col min="7691" max="7691" width="9.625" style="2"/>
    <col min="7692" max="7692" width="10.875" style="2" customWidth="1"/>
    <col min="7693" max="7936" width="9.625" style="2"/>
    <col min="7937" max="7937" width="13.375" style="2" customWidth="1"/>
    <col min="7938" max="7938" width="30.875" style="2" customWidth="1"/>
    <col min="7939" max="7939" width="10.875" style="2" customWidth="1"/>
    <col min="7940" max="7941" width="9.625" style="2"/>
    <col min="7942" max="7942" width="10.875" style="2" customWidth="1"/>
    <col min="7943" max="7943" width="9.625" style="2"/>
    <col min="7944" max="7944" width="10.875" style="2" customWidth="1"/>
    <col min="7945" max="7945" width="9.625" style="2"/>
    <col min="7946" max="7946" width="10.875" style="2" customWidth="1"/>
    <col min="7947" max="7947" width="9.625" style="2"/>
    <col min="7948" max="7948" width="10.875" style="2" customWidth="1"/>
    <col min="7949" max="8192" width="9.625" style="2"/>
    <col min="8193" max="8193" width="13.375" style="2" customWidth="1"/>
    <col min="8194" max="8194" width="30.875" style="2" customWidth="1"/>
    <col min="8195" max="8195" width="10.875" style="2" customWidth="1"/>
    <col min="8196" max="8197" width="9.625" style="2"/>
    <col min="8198" max="8198" width="10.875" style="2" customWidth="1"/>
    <col min="8199" max="8199" width="9.625" style="2"/>
    <col min="8200" max="8200" width="10.875" style="2" customWidth="1"/>
    <col min="8201" max="8201" width="9.625" style="2"/>
    <col min="8202" max="8202" width="10.875" style="2" customWidth="1"/>
    <col min="8203" max="8203" width="9.625" style="2"/>
    <col min="8204" max="8204" width="10.875" style="2" customWidth="1"/>
    <col min="8205" max="8448" width="9.625" style="2"/>
    <col min="8449" max="8449" width="13.375" style="2" customWidth="1"/>
    <col min="8450" max="8450" width="30.875" style="2" customWidth="1"/>
    <col min="8451" max="8451" width="10.875" style="2" customWidth="1"/>
    <col min="8452" max="8453" width="9.625" style="2"/>
    <col min="8454" max="8454" width="10.875" style="2" customWidth="1"/>
    <col min="8455" max="8455" width="9.625" style="2"/>
    <col min="8456" max="8456" width="10.875" style="2" customWidth="1"/>
    <col min="8457" max="8457" width="9.625" style="2"/>
    <col min="8458" max="8458" width="10.875" style="2" customWidth="1"/>
    <col min="8459" max="8459" width="9.625" style="2"/>
    <col min="8460" max="8460" width="10.875" style="2" customWidth="1"/>
    <col min="8461" max="8704" width="9.625" style="2"/>
    <col min="8705" max="8705" width="13.375" style="2" customWidth="1"/>
    <col min="8706" max="8706" width="30.875" style="2" customWidth="1"/>
    <col min="8707" max="8707" width="10.875" style="2" customWidth="1"/>
    <col min="8708" max="8709" width="9.625" style="2"/>
    <col min="8710" max="8710" width="10.875" style="2" customWidth="1"/>
    <col min="8711" max="8711" width="9.625" style="2"/>
    <col min="8712" max="8712" width="10.875" style="2" customWidth="1"/>
    <col min="8713" max="8713" width="9.625" style="2"/>
    <col min="8714" max="8714" width="10.875" style="2" customWidth="1"/>
    <col min="8715" max="8715" width="9.625" style="2"/>
    <col min="8716" max="8716" width="10.875" style="2" customWidth="1"/>
    <col min="8717" max="8960" width="9.625" style="2"/>
    <col min="8961" max="8961" width="13.375" style="2" customWidth="1"/>
    <col min="8962" max="8962" width="30.875" style="2" customWidth="1"/>
    <col min="8963" max="8963" width="10.875" style="2" customWidth="1"/>
    <col min="8964" max="8965" width="9.625" style="2"/>
    <col min="8966" max="8966" width="10.875" style="2" customWidth="1"/>
    <col min="8967" max="8967" width="9.625" style="2"/>
    <col min="8968" max="8968" width="10.875" style="2" customWidth="1"/>
    <col min="8969" max="8969" width="9.625" style="2"/>
    <col min="8970" max="8970" width="10.875" style="2" customWidth="1"/>
    <col min="8971" max="8971" width="9.625" style="2"/>
    <col min="8972" max="8972" width="10.875" style="2" customWidth="1"/>
    <col min="8973" max="9216" width="9.625" style="2"/>
    <col min="9217" max="9217" width="13.375" style="2" customWidth="1"/>
    <col min="9218" max="9218" width="30.875" style="2" customWidth="1"/>
    <col min="9219" max="9219" width="10.875" style="2" customWidth="1"/>
    <col min="9220" max="9221" width="9.625" style="2"/>
    <col min="9222" max="9222" width="10.875" style="2" customWidth="1"/>
    <col min="9223" max="9223" width="9.625" style="2"/>
    <col min="9224" max="9224" width="10.875" style="2" customWidth="1"/>
    <col min="9225" max="9225" width="9.625" style="2"/>
    <col min="9226" max="9226" width="10.875" style="2" customWidth="1"/>
    <col min="9227" max="9227" width="9.625" style="2"/>
    <col min="9228" max="9228" width="10.875" style="2" customWidth="1"/>
    <col min="9229" max="9472" width="9.625" style="2"/>
    <col min="9473" max="9473" width="13.375" style="2" customWidth="1"/>
    <col min="9474" max="9474" width="30.875" style="2" customWidth="1"/>
    <col min="9475" max="9475" width="10.875" style="2" customWidth="1"/>
    <col min="9476" max="9477" width="9.625" style="2"/>
    <col min="9478" max="9478" width="10.875" style="2" customWidth="1"/>
    <col min="9479" max="9479" width="9.625" style="2"/>
    <col min="9480" max="9480" width="10.875" style="2" customWidth="1"/>
    <col min="9481" max="9481" width="9.625" style="2"/>
    <col min="9482" max="9482" width="10.875" style="2" customWidth="1"/>
    <col min="9483" max="9483" width="9.625" style="2"/>
    <col min="9484" max="9484" width="10.875" style="2" customWidth="1"/>
    <col min="9485" max="9728" width="9.625" style="2"/>
    <col min="9729" max="9729" width="13.375" style="2" customWidth="1"/>
    <col min="9730" max="9730" width="30.875" style="2" customWidth="1"/>
    <col min="9731" max="9731" width="10.875" style="2" customWidth="1"/>
    <col min="9732" max="9733" width="9.625" style="2"/>
    <col min="9734" max="9734" width="10.875" style="2" customWidth="1"/>
    <col min="9735" max="9735" width="9.625" style="2"/>
    <col min="9736" max="9736" width="10.875" style="2" customWidth="1"/>
    <col min="9737" max="9737" width="9.625" style="2"/>
    <col min="9738" max="9738" width="10.875" style="2" customWidth="1"/>
    <col min="9739" max="9739" width="9.625" style="2"/>
    <col min="9740" max="9740" width="10.875" style="2" customWidth="1"/>
    <col min="9741" max="9984" width="9.625" style="2"/>
    <col min="9985" max="9985" width="13.375" style="2" customWidth="1"/>
    <col min="9986" max="9986" width="30.875" style="2" customWidth="1"/>
    <col min="9987" max="9987" width="10.875" style="2" customWidth="1"/>
    <col min="9988" max="9989" width="9.625" style="2"/>
    <col min="9990" max="9990" width="10.875" style="2" customWidth="1"/>
    <col min="9991" max="9991" width="9.625" style="2"/>
    <col min="9992" max="9992" width="10.875" style="2" customWidth="1"/>
    <col min="9993" max="9993" width="9.625" style="2"/>
    <col min="9994" max="9994" width="10.875" style="2" customWidth="1"/>
    <col min="9995" max="9995" width="9.625" style="2"/>
    <col min="9996" max="9996" width="10.875" style="2" customWidth="1"/>
    <col min="9997" max="10240" width="9.625" style="2"/>
    <col min="10241" max="10241" width="13.375" style="2" customWidth="1"/>
    <col min="10242" max="10242" width="30.875" style="2" customWidth="1"/>
    <col min="10243" max="10243" width="10.875" style="2" customWidth="1"/>
    <col min="10244" max="10245" width="9.625" style="2"/>
    <col min="10246" max="10246" width="10.875" style="2" customWidth="1"/>
    <col min="10247" max="10247" width="9.625" style="2"/>
    <col min="10248" max="10248" width="10.875" style="2" customWidth="1"/>
    <col min="10249" max="10249" width="9.625" style="2"/>
    <col min="10250" max="10250" width="10.875" style="2" customWidth="1"/>
    <col min="10251" max="10251" width="9.625" style="2"/>
    <col min="10252" max="10252" width="10.875" style="2" customWidth="1"/>
    <col min="10253" max="10496" width="9.625" style="2"/>
    <col min="10497" max="10497" width="13.375" style="2" customWidth="1"/>
    <col min="10498" max="10498" width="30.875" style="2" customWidth="1"/>
    <col min="10499" max="10499" width="10.875" style="2" customWidth="1"/>
    <col min="10500" max="10501" width="9.625" style="2"/>
    <col min="10502" max="10502" width="10.875" style="2" customWidth="1"/>
    <col min="10503" max="10503" width="9.625" style="2"/>
    <col min="10504" max="10504" width="10.875" style="2" customWidth="1"/>
    <col min="10505" max="10505" width="9.625" style="2"/>
    <col min="10506" max="10506" width="10.875" style="2" customWidth="1"/>
    <col min="10507" max="10507" width="9.625" style="2"/>
    <col min="10508" max="10508" width="10.875" style="2" customWidth="1"/>
    <col min="10509" max="10752" width="9.625" style="2"/>
    <col min="10753" max="10753" width="13.375" style="2" customWidth="1"/>
    <col min="10754" max="10754" width="30.875" style="2" customWidth="1"/>
    <col min="10755" max="10755" width="10.875" style="2" customWidth="1"/>
    <col min="10756" max="10757" width="9.625" style="2"/>
    <col min="10758" max="10758" width="10.875" style="2" customWidth="1"/>
    <col min="10759" max="10759" width="9.625" style="2"/>
    <col min="10760" max="10760" width="10.875" style="2" customWidth="1"/>
    <col min="10761" max="10761" width="9.625" style="2"/>
    <col min="10762" max="10762" width="10.875" style="2" customWidth="1"/>
    <col min="10763" max="10763" width="9.625" style="2"/>
    <col min="10764" max="10764" width="10.875" style="2" customWidth="1"/>
    <col min="10765" max="11008" width="9.625" style="2"/>
    <col min="11009" max="11009" width="13.375" style="2" customWidth="1"/>
    <col min="11010" max="11010" width="30.875" style="2" customWidth="1"/>
    <col min="11011" max="11011" width="10.875" style="2" customWidth="1"/>
    <col min="11012" max="11013" width="9.625" style="2"/>
    <col min="11014" max="11014" width="10.875" style="2" customWidth="1"/>
    <col min="11015" max="11015" width="9.625" style="2"/>
    <col min="11016" max="11016" width="10.875" style="2" customWidth="1"/>
    <col min="11017" max="11017" width="9.625" style="2"/>
    <col min="11018" max="11018" width="10.875" style="2" customWidth="1"/>
    <col min="11019" max="11019" width="9.625" style="2"/>
    <col min="11020" max="11020" width="10.875" style="2" customWidth="1"/>
    <col min="11021" max="11264" width="9.625" style="2"/>
    <col min="11265" max="11265" width="13.375" style="2" customWidth="1"/>
    <col min="11266" max="11266" width="30.875" style="2" customWidth="1"/>
    <col min="11267" max="11267" width="10.875" style="2" customWidth="1"/>
    <col min="11268" max="11269" width="9.625" style="2"/>
    <col min="11270" max="11270" width="10.875" style="2" customWidth="1"/>
    <col min="11271" max="11271" width="9.625" style="2"/>
    <col min="11272" max="11272" width="10.875" style="2" customWidth="1"/>
    <col min="11273" max="11273" width="9.625" style="2"/>
    <col min="11274" max="11274" width="10.875" style="2" customWidth="1"/>
    <col min="11275" max="11275" width="9.625" style="2"/>
    <col min="11276" max="11276" width="10.875" style="2" customWidth="1"/>
    <col min="11277" max="11520" width="9.625" style="2"/>
    <col min="11521" max="11521" width="13.375" style="2" customWidth="1"/>
    <col min="11522" max="11522" width="30.875" style="2" customWidth="1"/>
    <col min="11523" max="11523" width="10.875" style="2" customWidth="1"/>
    <col min="11524" max="11525" width="9.625" style="2"/>
    <col min="11526" max="11526" width="10.875" style="2" customWidth="1"/>
    <col min="11527" max="11527" width="9.625" style="2"/>
    <col min="11528" max="11528" width="10.875" style="2" customWidth="1"/>
    <col min="11529" max="11529" width="9.625" style="2"/>
    <col min="11530" max="11530" width="10.875" style="2" customWidth="1"/>
    <col min="11531" max="11531" width="9.625" style="2"/>
    <col min="11532" max="11532" width="10.875" style="2" customWidth="1"/>
    <col min="11533" max="11776" width="9.625" style="2"/>
    <col min="11777" max="11777" width="13.375" style="2" customWidth="1"/>
    <col min="11778" max="11778" width="30.875" style="2" customWidth="1"/>
    <col min="11779" max="11779" width="10.875" style="2" customWidth="1"/>
    <col min="11780" max="11781" width="9.625" style="2"/>
    <col min="11782" max="11782" width="10.875" style="2" customWidth="1"/>
    <col min="11783" max="11783" width="9.625" style="2"/>
    <col min="11784" max="11784" width="10.875" style="2" customWidth="1"/>
    <col min="11785" max="11785" width="9.625" style="2"/>
    <col min="11786" max="11786" width="10.875" style="2" customWidth="1"/>
    <col min="11787" max="11787" width="9.625" style="2"/>
    <col min="11788" max="11788" width="10.875" style="2" customWidth="1"/>
    <col min="11789" max="12032" width="9.625" style="2"/>
    <col min="12033" max="12033" width="13.375" style="2" customWidth="1"/>
    <col min="12034" max="12034" width="30.875" style="2" customWidth="1"/>
    <col min="12035" max="12035" width="10.875" style="2" customWidth="1"/>
    <col min="12036" max="12037" width="9.625" style="2"/>
    <col min="12038" max="12038" width="10.875" style="2" customWidth="1"/>
    <col min="12039" max="12039" width="9.625" style="2"/>
    <col min="12040" max="12040" width="10.875" style="2" customWidth="1"/>
    <col min="12041" max="12041" width="9.625" style="2"/>
    <col min="12042" max="12042" width="10.875" style="2" customWidth="1"/>
    <col min="12043" max="12043" width="9.625" style="2"/>
    <col min="12044" max="12044" width="10.875" style="2" customWidth="1"/>
    <col min="12045" max="12288" width="9.625" style="2"/>
    <col min="12289" max="12289" width="13.375" style="2" customWidth="1"/>
    <col min="12290" max="12290" width="30.875" style="2" customWidth="1"/>
    <col min="12291" max="12291" width="10.875" style="2" customWidth="1"/>
    <col min="12292" max="12293" width="9.625" style="2"/>
    <col min="12294" max="12294" width="10.875" style="2" customWidth="1"/>
    <col min="12295" max="12295" width="9.625" style="2"/>
    <col min="12296" max="12296" width="10.875" style="2" customWidth="1"/>
    <col min="12297" max="12297" width="9.625" style="2"/>
    <col min="12298" max="12298" width="10.875" style="2" customWidth="1"/>
    <col min="12299" max="12299" width="9.625" style="2"/>
    <col min="12300" max="12300" width="10.875" style="2" customWidth="1"/>
    <col min="12301" max="12544" width="9.625" style="2"/>
    <col min="12545" max="12545" width="13.375" style="2" customWidth="1"/>
    <col min="12546" max="12546" width="30.875" style="2" customWidth="1"/>
    <col min="12547" max="12547" width="10.875" style="2" customWidth="1"/>
    <col min="12548" max="12549" width="9.625" style="2"/>
    <col min="12550" max="12550" width="10.875" style="2" customWidth="1"/>
    <col min="12551" max="12551" width="9.625" style="2"/>
    <col min="12552" max="12552" width="10.875" style="2" customWidth="1"/>
    <col min="12553" max="12553" width="9.625" style="2"/>
    <col min="12554" max="12554" width="10.875" style="2" customWidth="1"/>
    <col min="12555" max="12555" width="9.625" style="2"/>
    <col min="12556" max="12556" width="10.875" style="2" customWidth="1"/>
    <col min="12557" max="12800" width="9.625" style="2"/>
    <col min="12801" max="12801" width="13.375" style="2" customWidth="1"/>
    <col min="12802" max="12802" width="30.875" style="2" customWidth="1"/>
    <col min="12803" max="12803" width="10.875" style="2" customWidth="1"/>
    <col min="12804" max="12805" width="9.625" style="2"/>
    <col min="12806" max="12806" width="10.875" style="2" customWidth="1"/>
    <col min="12807" max="12807" width="9.625" style="2"/>
    <col min="12808" max="12808" width="10.875" style="2" customWidth="1"/>
    <col min="12809" max="12809" width="9.625" style="2"/>
    <col min="12810" max="12810" width="10.875" style="2" customWidth="1"/>
    <col min="12811" max="12811" width="9.625" style="2"/>
    <col min="12812" max="12812" width="10.875" style="2" customWidth="1"/>
    <col min="12813" max="13056" width="9.625" style="2"/>
    <col min="13057" max="13057" width="13.375" style="2" customWidth="1"/>
    <col min="13058" max="13058" width="30.875" style="2" customWidth="1"/>
    <col min="13059" max="13059" width="10.875" style="2" customWidth="1"/>
    <col min="13060" max="13061" width="9.625" style="2"/>
    <col min="13062" max="13062" width="10.875" style="2" customWidth="1"/>
    <col min="13063" max="13063" width="9.625" style="2"/>
    <col min="13064" max="13064" width="10.875" style="2" customWidth="1"/>
    <col min="13065" max="13065" width="9.625" style="2"/>
    <col min="13066" max="13066" width="10.875" style="2" customWidth="1"/>
    <col min="13067" max="13067" width="9.625" style="2"/>
    <col min="13068" max="13068" width="10.875" style="2" customWidth="1"/>
    <col min="13069" max="13312" width="9.625" style="2"/>
    <col min="13313" max="13313" width="13.375" style="2" customWidth="1"/>
    <col min="13314" max="13314" width="30.875" style="2" customWidth="1"/>
    <col min="13315" max="13315" width="10.875" style="2" customWidth="1"/>
    <col min="13316" max="13317" width="9.625" style="2"/>
    <col min="13318" max="13318" width="10.875" style="2" customWidth="1"/>
    <col min="13319" max="13319" width="9.625" style="2"/>
    <col min="13320" max="13320" width="10.875" style="2" customWidth="1"/>
    <col min="13321" max="13321" width="9.625" style="2"/>
    <col min="13322" max="13322" width="10.875" style="2" customWidth="1"/>
    <col min="13323" max="13323" width="9.625" style="2"/>
    <col min="13324" max="13324" width="10.875" style="2" customWidth="1"/>
    <col min="13325" max="13568" width="9.625" style="2"/>
    <col min="13569" max="13569" width="13.375" style="2" customWidth="1"/>
    <col min="13570" max="13570" width="30.875" style="2" customWidth="1"/>
    <col min="13571" max="13571" width="10.875" style="2" customWidth="1"/>
    <col min="13572" max="13573" width="9.625" style="2"/>
    <col min="13574" max="13574" width="10.875" style="2" customWidth="1"/>
    <col min="13575" max="13575" width="9.625" style="2"/>
    <col min="13576" max="13576" width="10.875" style="2" customWidth="1"/>
    <col min="13577" max="13577" width="9.625" style="2"/>
    <col min="13578" max="13578" width="10.875" style="2" customWidth="1"/>
    <col min="13579" max="13579" width="9.625" style="2"/>
    <col min="13580" max="13580" width="10.875" style="2" customWidth="1"/>
    <col min="13581" max="13824" width="9.625" style="2"/>
    <col min="13825" max="13825" width="13.375" style="2" customWidth="1"/>
    <col min="13826" max="13826" width="30.875" style="2" customWidth="1"/>
    <col min="13827" max="13827" width="10.875" style="2" customWidth="1"/>
    <col min="13828" max="13829" width="9.625" style="2"/>
    <col min="13830" max="13830" width="10.875" style="2" customWidth="1"/>
    <col min="13831" max="13831" width="9.625" style="2"/>
    <col min="13832" max="13832" width="10.875" style="2" customWidth="1"/>
    <col min="13833" max="13833" width="9.625" style="2"/>
    <col min="13834" max="13834" width="10.875" style="2" customWidth="1"/>
    <col min="13835" max="13835" width="9.625" style="2"/>
    <col min="13836" max="13836" width="10.875" style="2" customWidth="1"/>
    <col min="13837" max="14080" width="9.625" style="2"/>
    <col min="14081" max="14081" width="13.375" style="2" customWidth="1"/>
    <col min="14082" max="14082" width="30.875" style="2" customWidth="1"/>
    <col min="14083" max="14083" width="10.875" style="2" customWidth="1"/>
    <col min="14084" max="14085" width="9.625" style="2"/>
    <col min="14086" max="14086" width="10.875" style="2" customWidth="1"/>
    <col min="14087" max="14087" width="9.625" style="2"/>
    <col min="14088" max="14088" width="10.875" style="2" customWidth="1"/>
    <col min="14089" max="14089" width="9.625" style="2"/>
    <col min="14090" max="14090" width="10.875" style="2" customWidth="1"/>
    <col min="14091" max="14091" width="9.625" style="2"/>
    <col min="14092" max="14092" width="10.875" style="2" customWidth="1"/>
    <col min="14093" max="14336" width="9.625" style="2"/>
    <col min="14337" max="14337" width="13.375" style="2" customWidth="1"/>
    <col min="14338" max="14338" width="30.875" style="2" customWidth="1"/>
    <col min="14339" max="14339" width="10.875" style="2" customWidth="1"/>
    <col min="14340" max="14341" width="9.625" style="2"/>
    <col min="14342" max="14342" width="10.875" style="2" customWidth="1"/>
    <col min="14343" max="14343" width="9.625" style="2"/>
    <col min="14344" max="14344" width="10.875" style="2" customWidth="1"/>
    <col min="14345" max="14345" width="9.625" style="2"/>
    <col min="14346" max="14346" width="10.875" style="2" customWidth="1"/>
    <col min="14347" max="14347" width="9.625" style="2"/>
    <col min="14348" max="14348" width="10.875" style="2" customWidth="1"/>
    <col min="14349" max="14592" width="9.625" style="2"/>
    <col min="14593" max="14593" width="13.375" style="2" customWidth="1"/>
    <col min="14594" max="14594" width="30.875" style="2" customWidth="1"/>
    <col min="14595" max="14595" width="10.875" style="2" customWidth="1"/>
    <col min="14596" max="14597" width="9.625" style="2"/>
    <col min="14598" max="14598" width="10.875" style="2" customWidth="1"/>
    <col min="14599" max="14599" width="9.625" style="2"/>
    <col min="14600" max="14600" width="10.875" style="2" customWidth="1"/>
    <col min="14601" max="14601" width="9.625" style="2"/>
    <col min="14602" max="14602" width="10.875" style="2" customWidth="1"/>
    <col min="14603" max="14603" width="9.625" style="2"/>
    <col min="14604" max="14604" width="10.875" style="2" customWidth="1"/>
    <col min="14605" max="14848" width="9.625" style="2"/>
    <col min="14849" max="14849" width="13.375" style="2" customWidth="1"/>
    <col min="14850" max="14850" width="30.875" style="2" customWidth="1"/>
    <col min="14851" max="14851" width="10.875" style="2" customWidth="1"/>
    <col min="14852" max="14853" width="9.625" style="2"/>
    <col min="14854" max="14854" width="10.875" style="2" customWidth="1"/>
    <col min="14855" max="14855" width="9.625" style="2"/>
    <col min="14856" max="14856" width="10.875" style="2" customWidth="1"/>
    <col min="14857" max="14857" width="9.625" style="2"/>
    <col min="14858" max="14858" width="10.875" style="2" customWidth="1"/>
    <col min="14859" max="14859" width="9.625" style="2"/>
    <col min="14860" max="14860" width="10.875" style="2" customWidth="1"/>
    <col min="14861" max="15104" width="9.625" style="2"/>
    <col min="15105" max="15105" width="13.375" style="2" customWidth="1"/>
    <col min="15106" max="15106" width="30.875" style="2" customWidth="1"/>
    <col min="15107" max="15107" width="10.875" style="2" customWidth="1"/>
    <col min="15108" max="15109" width="9.625" style="2"/>
    <col min="15110" max="15110" width="10.875" style="2" customWidth="1"/>
    <col min="15111" max="15111" width="9.625" style="2"/>
    <col min="15112" max="15112" width="10.875" style="2" customWidth="1"/>
    <col min="15113" max="15113" width="9.625" style="2"/>
    <col min="15114" max="15114" width="10.875" style="2" customWidth="1"/>
    <col min="15115" max="15115" width="9.625" style="2"/>
    <col min="15116" max="15116" width="10.875" style="2" customWidth="1"/>
    <col min="15117" max="15360" width="9.625" style="2"/>
    <col min="15361" max="15361" width="13.375" style="2" customWidth="1"/>
    <col min="15362" max="15362" width="30.875" style="2" customWidth="1"/>
    <col min="15363" max="15363" width="10.875" style="2" customWidth="1"/>
    <col min="15364" max="15365" width="9.625" style="2"/>
    <col min="15366" max="15366" width="10.875" style="2" customWidth="1"/>
    <col min="15367" max="15367" width="9.625" style="2"/>
    <col min="15368" max="15368" width="10.875" style="2" customWidth="1"/>
    <col min="15369" max="15369" width="9.625" style="2"/>
    <col min="15370" max="15370" width="10.875" style="2" customWidth="1"/>
    <col min="15371" max="15371" width="9.625" style="2"/>
    <col min="15372" max="15372" width="10.875" style="2" customWidth="1"/>
    <col min="15373" max="15616" width="9.625" style="2"/>
    <col min="15617" max="15617" width="13.375" style="2" customWidth="1"/>
    <col min="15618" max="15618" width="30.875" style="2" customWidth="1"/>
    <col min="15619" max="15619" width="10.875" style="2" customWidth="1"/>
    <col min="15620" max="15621" width="9.625" style="2"/>
    <col min="15622" max="15622" width="10.875" style="2" customWidth="1"/>
    <col min="15623" max="15623" width="9.625" style="2"/>
    <col min="15624" max="15624" width="10.875" style="2" customWidth="1"/>
    <col min="15625" max="15625" width="9.625" style="2"/>
    <col min="15626" max="15626" width="10.875" style="2" customWidth="1"/>
    <col min="15627" max="15627" width="9.625" style="2"/>
    <col min="15628" max="15628" width="10.875" style="2" customWidth="1"/>
    <col min="15629" max="15872" width="9.625" style="2"/>
    <col min="15873" max="15873" width="13.375" style="2" customWidth="1"/>
    <col min="15874" max="15874" width="30.875" style="2" customWidth="1"/>
    <col min="15875" max="15875" width="10.875" style="2" customWidth="1"/>
    <col min="15876" max="15877" width="9.625" style="2"/>
    <col min="15878" max="15878" width="10.875" style="2" customWidth="1"/>
    <col min="15879" max="15879" width="9.625" style="2"/>
    <col min="15880" max="15880" width="10.875" style="2" customWidth="1"/>
    <col min="15881" max="15881" width="9.625" style="2"/>
    <col min="15882" max="15882" width="10.875" style="2" customWidth="1"/>
    <col min="15883" max="15883" width="9.625" style="2"/>
    <col min="15884" max="15884" width="10.875" style="2" customWidth="1"/>
    <col min="15885" max="16128" width="9.625" style="2"/>
    <col min="16129" max="16129" width="13.375" style="2" customWidth="1"/>
    <col min="16130" max="16130" width="30.875" style="2" customWidth="1"/>
    <col min="16131" max="16131" width="10.875" style="2" customWidth="1"/>
    <col min="16132" max="16133" width="9.625" style="2"/>
    <col min="16134" max="16134" width="10.875" style="2" customWidth="1"/>
    <col min="16135" max="16135" width="9.625" style="2"/>
    <col min="16136" max="16136" width="10.875" style="2" customWidth="1"/>
    <col min="16137" max="16137" width="9.625" style="2"/>
    <col min="16138" max="16138" width="10.875" style="2" customWidth="1"/>
    <col min="16139" max="16139" width="9.625" style="2"/>
    <col min="16140" max="16140" width="10.875" style="2" customWidth="1"/>
    <col min="16141" max="16384" width="9.625" style="2"/>
  </cols>
  <sheetData>
    <row r="1" spans="1:12" x14ac:dyDescent="0.2">
      <c r="A1" s="1"/>
    </row>
    <row r="6" spans="1:12" x14ac:dyDescent="0.2">
      <c r="F6" s="3" t="s">
        <v>541</v>
      </c>
    </row>
    <row r="7" spans="1:12" x14ac:dyDescent="0.2">
      <c r="C7" s="3" t="s">
        <v>542</v>
      </c>
    </row>
    <row r="8" spans="1:12" ht="18" thickBot="1" x14ac:dyDescent="0.25">
      <c r="B8" s="5"/>
      <c r="C8" s="5"/>
      <c r="D8" s="43" t="s">
        <v>543</v>
      </c>
      <c r="E8" s="5"/>
      <c r="F8" s="5"/>
      <c r="G8" s="5"/>
      <c r="H8" s="5"/>
      <c r="I8" s="5"/>
      <c r="J8" s="5"/>
      <c r="K8" s="5"/>
      <c r="L8" s="5"/>
    </row>
    <row r="9" spans="1:12" x14ac:dyDescent="0.2">
      <c r="C9" s="6"/>
      <c r="D9" s="7"/>
      <c r="E9" s="7"/>
      <c r="F9" s="49" t="s">
        <v>544</v>
      </c>
      <c r="G9" s="7"/>
      <c r="H9" s="7"/>
      <c r="I9" s="6"/>
      <c r="J9" s="6"/>
      <c r="K9" s="7"/>
      <c r="L9" s="6"/>
    </row>
    <row r="10" spans="1:12" x14ac:dyDescent="0.2">
      <c r="B10" s="1" t="s">
        <v>545</v>
      </c>
      <c r="C10" s="9" t="s">
        <v>443</v>
      </c>
      <c r="D10" s="6"/>
      <c r="E10" s="6"/>
      <c r="F10" s="6"/>
      <c r="G10" s="6"/>
      <c r="H10" s="6"/>
      <c r="I10" s="8" t="s">
        <v>546</v>
      </c>
      <c r="J10" s="8" t="s">
        <v>547</v>
      </c>
      <c r="K10" s="6"/>
      <c r="L10" s="8" t="s">
        <v>548</v>
      </c>
    </row>
    <row r="11" spans="1:12" x14ac:dyDescent="0.2">
      <c r="B11" s="7"/>
      <c r="C11" s="11"/>
      <c r="D11" s="10" t="s">
        <v>549</v>
      </c>
      <c r="E11" s="10" t="s">
        <v>550</v>
      </c>
      <c r="F11" s="10" t="s">
        <v>551</v>
      </c>
      <c r="G11" s="10" t="s">
        <v>552</v>
      </c>
      <c r="H11" s="10" t="s">
        <v>330</v>
      </c>
      <c r="I11" s="32" t="s">
        <v>553</v>
      </c>
      <c r="J11" s="11"/>
      <c r="K11" s="10" t="s">
        <v>554</v>
      </c>
      <c r="L11" s="11"/>
    </row>
    <row r="12" spans="1:12" x14ac:dyDescent="0.2">
      <c r="C12" s="12" t="s">
        <v>555</v>
      </c>
      <c r="D12" s="13" t="s">
        <v>555</v>
      </c>
      <c r="E12" s="13" t="s">
        <v>555</v>
      </c>
      <c r="F12" s="13" t="s">
        <v>555</v>
      </c>
      <c r="G12" s="13" t="s">
        <v>555</v>
      </c>
      <c r="H12" s="13" t="s">
        <v>555</v>
      </c>
      <c r="I12" s="13" t="s">
        <v>19</v>
      </c>
      <c r="J12" s="13" t="s">
        <v>19</v>
      </c>
      <c r="K12" s="13" t="s">
        <v>19</v>
      </c>
      <c r="L12" s="13" t="s">
        <v>19</v>
      </c>
    </row>
    <row r="13" spans="1:12" x14ac:dyDescent="0.2">
      <c r="B13" s="1" t="s">
        <v>556</v>
      </c>
      <c r="C13" s="14">
        <f t="shared" ref="C13:C18" si="0">SUM(D13:H13)</f>
        <v>14</v>
      </c>
      <c r="D13" s="24" t="s">
        <v>39</v>
      </c>
      <c r="E13" s="15">
        <v>3</v>
      </c>
      <c r="F13" s="24" t="s">
        <v>39</v>
      </c>
      <c r="G13" s="15">
        <v>11</v>
      </c>
      <c r="H13" s="24" t="s">
        <v>39</v>
      </c>
      <c r="I13" s="15">
        <v>440</v>
      </c>
      <c r="J13" s="15">
        <v>406</v>
      </c>
      <c r="K13" s="15">
        <v>236</v>
      </c>
      <c r="L13" s="24" t="s">
        <v>151</v>
      </c>
    </row>
    <row r="14" spans="1:12" x14ac:dyDescent="0.2">
      <c r="B14" s="1" t="s">
        <v>557</v>
      </c>
      <c r="C14" s="14">
        <f t="shared" si="0"/>
        <v>14</v>
      </c>
      <c r="D14" s="24" t="s">
        <v>39</v>
      </c>
      <c r="E14" s="15">
        <v>2</v>
      </c>
      <c r="F14" s="24" t="s">
        <v>39</v>
      </c>
      <c r="G14" s="15">
        <v>12</v>
      </c>
      <c r="H14" s="24" t="s">
        <v>39</v>
      </c>
      <c r="I14" s="15">
        <v>470</v>
      </c>
      <c r="J14" s="15">
        <v>414</v>
      </c>
      <c r="K14" s="15">
        <v>248</v>
      </c>
      <c r="L14" s="15">
        <v>2</v>
      </c>
    </row>
    <row r="15" spans="1:12" x14ac:dyDescent="0.2">
      <c r="B15" s="1" t="s">
        <v>558</v>
      </c>
      <c r="C15" s="14">
        <f t="shared" si="0"/>
        <v>15</v>
      </c>
      <c r="D15" s="24" t="s">
        <v>39</v>
      </c>
      <c r="E15" s="15">
        <v>2</v>
      </c>
      <c r="F15" s="24" t="s">
        <v>39</v>
      </c>
      <c r="G15" s="15">
        <v>13</v>
      </c>
      <c r="H15" s="24" t="s">
        <v>39</v>
      </c>
      <c r="I15" s="15">
        <v>490</v>
      </c>
      <c r="J15" s="15">
        <v>424</v>
      </c>
      <c r="K15" s="15">
        <v>248</v>
      </c>
      <c r="L15" s="15">
        <v>3</v>
      </c>
    </row>
    <row r="16" spans="1:12" x14ac:dyDescent="0.2">
      <c r="B16" s="1" t="s">
        <v>559</v>
      </c>
      <c r="C16" s="14">
        <f t="shared" si="0"/>
        <v>15</v>
      </c>
      <c r="D16" s="24" t="s">
        <v>39</v>
      </c>
      <c r="E16" s="15">
        <v>2</v>
      </c>
      <c r="F16" s="24" t="s">
        <v>39</v>
      </c>
      <c r="G16" s="15">
        <v>13</v>
      </c>
      <c r="H16" s="24" t="s">
        <v>39</v>
      </c>
      <c r="I16" s="15">
        <v>490</v>
      </c>
      <c r="J16" s="15">
        <v>428</v>
      </c>
      <c r="K16" s="15">
        <v>246</v>
      </c>
      <c r="L16" s="15">
        <v>3</v>
      </c>
    </row>
    <row r="17" spans="2:12" x14ac:dyDescent="0.2">
      <c r="B17" s="1" t="s">
        <v>560</v>
      </c>
      <c r="C17" s="14">
        <f t="shared" si="0"/>
        <v>15</v>
      </c>
      <c r="D17" s="24" t="s">
        <v>39</v>
      </c>
      <c r="E17" s="15">
        <v>2</v>
      </c>
      <c r="F17" s="24" t="s">
        <v>39</v>
      </c>
      <c r="G17" s="15">
        <v>13</v>
      </c>
      <c r="H17" s="24" t="s">
        <v>39</v>
      </c>
      <c r="I17" s="15">
        <v>515</v>
      </c>
      <c r="J17" s="15">
        <v>460</v>
      </c>
      <c r="K17" s="15">
        <v>263</v>
      </c>
      <c r="L17" s="15">
        <v>4</v>
      </c>
    </row>
    <row r="18" spans="2:12" x14ac:dyDescent="0.2">
      <c r="B18" s="1" t="s">
        <v>561</v>
      </c>
      <c r="C18" s="14">
        <f t="shared" si="0"/>
        <v>15</v>
      </c>
      <c r="D18" s="24" t="s">
        <v>39</v>
      </c>
      <c r="E18" s="15">
        <v>2</v>
      </c>
      <c r="F18" s="24" t="s">
        <v>39</v>
      </c>
      <c r="G18" s="15">
        <v>13</v>
      </c>
      <c r="H18" s="24" t="s">
        <v>39</v>
      </c>
      <c r="I18" s="15">
        <v>515</v>
      </c>
      <c r="J18" s="15">
        <v>465</v>
      </c>
      <c r="K18" s="15">
        <v>259</v>
      </c>
      <c r="L18" s="15">
        <v>5</v>
      </c>
    </row>
    <row r="19" spans="2:12" x14ac:dyDescent="0.2">
      <c r="B19" s="3" t="s">
        <v>562</v>
      </c>
      <c r="C19" s="17">
        <f t="shared" ref="C19:L19" si="1">SUM(C21:C29)</f>
        <v>15</v>
      </c>
      <c r="D19" s="50" t="s">
        <v>39</v>
      </c>
      <c r="E19" s="19">
        <f t="shared" si="1"/>
        <v>2</v>
      </c>
      <c r="F19" s="50" t="s">
        <v>39</v>
      </c>
      <c r="G19" s="19">
        <f t="shared" si="1"/>
        <v>13</v>
      </c>
      <c r="H19" s="50" t="s">
        <v>39</v>
      </c>
      <c r="I19" s="19">
        <f t="shared" si="1"/>
        <v>515</v>
      </c>
      <c r="J19" s="19">
        <f t="shared" si="1"/>
        <v>456</v>
      </c>
      <c r="K19" s="19">
        <f t="shared" si="1"/>
        <v>256</v>
      </c>
      <c r="L19" s="19">
        <f t="shared" si="1"/>
        <v>8</v>
      </c>
    </row>
    <row r="20" spans="2:12" x14ac:dyDescent="0.2">
      <c r="C20" s="6"/>
      <c r="J20" s="15"/>
    </row>
    <row r="21" spans="2:12" x14ac:dyDescent="0.2">
      <c r="B21" s="1" t="s">
        <v>563</v>
      </c>
      <c r="C21" s="14">
        <f t="shared" ref="C21:C29" si="2">SUM(D21:H21)</f>
        <v>1</v>
      </c>
      <c r="D21" s="24" t="s">
        <v>39</v>
      </c>
      <c r="E21" s="15">
        <v>1</v>
      </c>
      <c r="F21" s="24" t="s">
        <v>39</v>
      </c>
      <c r="G21" s="24" t="s">
        <v>39</v>
      </c>
      <c r="H21" s="24" t="s">
        <v>39</v>
      </c>
      <c r="I21" s="15">
        <v>30</v>
      </c>
      <c r="J21" s="15">
        <v>7</v>
      </c>
      <c r="K21" s="15">
        <v>6</v>
      </c>
      <c r="L21" s="15">
        <v>2</v>
      </c>
    </row>
    <row r="22" spans="2:12" x14ac:dyDescent="0.2">
      <c r="B22" s="1" t="s">
        <v>564</v>
      </c>
      <c r="C22" s="14">
        <f t="shared" si="2"/>
        <v>1</v>
      </c>
      <c r="D22" s="24" t="s">
        <v>39</v>
      </c>
      <c r="E22" s="24" t="s">
        <v>39</v>
      </c>
      <c r="F22" s="24" t="s">
        <v>39</v>
      </c>
      <c r="G22" s="15">
        <v>1</v>
      </c>
      <c r="H22" s="24" t="s">
        <v>39</v>
      </c>
      <c r="I22" s="15">
        <v>90</v>
      </c>
      <c r="J22" s="15">
        <v>74</v>
      </c>
      <c r="K22" s="15">
        <v>47</v>
      </c>
      <c r="L22" s="15">
        <v>2</v>
      </c>
    </row>
    <row r="23" spans="2:12" x14ac:dyDescent="0.2">
      <c r="B23" s="1" t="s">
        <v>565</v>
      </c>
      <c r="C23" s="14">
        <f t="shared" si="2"/>
        <v>1</v>
      </c>
      <c r="D23" s="24" t="s">
        <v>39</v>
      </c>
      <c r="E23" s="24" t="s">
        <v>39</v>
      </c>
      <c r="F23" s="24" t="s">
        <v>39</v>
      </c>
      <c r="G23" s="15">
        <v>1</v>
      </c>
      <c r="H23" s="24" t="s">
        <v>39</v>
      </c>
      <c r="I23" s="15">
        <v>30</v>
      </c>
      <c r="J23" s="15">
        <v>30</v>
      </c>
      <c r="K23" s="15">
        <v>21</v>
      </c>
      <c r="L23" s="24" t="s">
        <v>39</v>
      </c>
    </row>
    <row r="24" spans="2:12" x14ac:dyDescent="0.2">
      <c r="B24" s="1" t="s">
        <v>566</v>
      </c>
      <c r="C24" s="14">
        <f t="shared" si="2"/>
        <v>4</v>
      </c>
      <c r="D24" s="24" t="s">
        <v>39</v>
      </c>
      <c r="E24" s="24" t="s">
        <v>39</v>
      </c>
      <c r="F24" s="24" t="s">
        <v>39</v>
      </c>
      <c r="G24" s="15">
        <v>4</v>
      </c>
      <c r="H24" s="24" t="s">
        <v>39</v>
      </c>
      <c r="I24" s="15">
        <v>80</v>
      </c>
      <c r="J24" s="15">
        <v>70</v>
      </c>
      <c r="K24" s="15">
        <v>37</v>
      </c>
      <c r="L24" s="24" t="s">
        <v>39</v>
      </c>
    </row>
    <row r="25" spans="2:12" x14ac:dyDescent="0.2">
      <c r="B25" s="1" t="s">
        <v>567</v>
      </c>
      <c r="C25" s="14">
        <f t="shared" si="2"/>
        <v>2</v>
      </c>
      <c r="D25" s="24" t="s">
        <v>39</v>
      </c>
      <c r="E25" s="24" t="s">
        <v>39</v>
      </c>
      <c r="F25" s="24" t="s">
        <v>39</v>
      </c>
      <c r="G25" s="15">
        <v>2</v>
      </c>
      <c r="H25" s="24" t="s">
        <v>39</v>
      </c>
      <c r="I25" s="15">
        <v>80</v>
      </c>
      <c r="J25" s="15">
        <v>70</v>
      </c>
      <c r="K25" s="15">
        <v>44</v>
      </c>
      <c r="L25" s="24" t="s">
        <v>39</v>
      </c>
    </row>
    <row r="26" spans="2:12" x14ac:dyDescent="0.2">
      <c r="B26" s="1" t="s">
        <v>568</v>
      </c>
      <c r="C26" s="14">
        <f t="shared" si="2"/>
        <v>3</v>
      </c>
      <c r="D26" s="24" t="s">
        <v>39</v>
      </c>
      <c r="E26" s="15">
        <v>1</v>
      </c>
      <c r="F26" s="24" t="s">
        <v>39</v>
      </c>
      <c r="G26" s="15">
        <v>2</v>
      </c>
      <c r="H26" s="24" t="s">
        <v>39</v>
      </c>
      <c r="I26" s="15">
        <v>205</v>
      </c>
      <c r="J26" s="15">
        <v>205</v>
      </c>
      <c r="K26" s="15">
        <v>101</v>
      </c>
      <c r="L26" s="15">
        <v>4</v>
      </c>
    </row>
    <row r="27" spans="2:12" x14ac:dyDescent="0.2">
      <c r="B27" s="1" t="s">
        <v>569</v>
      </c>
      <c r="C27" s="14">
        <f t="shared" si="2"/>
        <v>1</v>
      </c>
      <c r="D27" s="24" t="s">
        <v>39</v>
      </c>
      <c r="E27" s="24" t="s">
        <v>39</v>
      </c>
      <c r="F27" s="24" t="s">
        <v>39</v>
      </c>
      <c r="G27" s="15">
        <v>1</v>
      </c>
      <c r="H27" s="24" t="s">
        <v>39</v>
      </c>
      <c r="I27" s="24" t="s">
        <v>39</v>
      </c>
      <c r="J27" s="24" t="s">
        <v>39</v>
      </c>
      <c r="K27" s="24" t="s">
        <v>39</v>
      </c>
      <c r="L27" s="24" t="s">
        <v>39</v>
      </c>
    </row>
    <row r="28" spans="2:12" x14ac:dyDescent="0.2">
      <c r="B28" s="1" t="s">
        <v>570</v>
      </c>
      <c r="C28" s="14">
        <f t="shared" si="2"/>
        <v>1</v>
      </c>
      <c r="D28" s="24" t="s">
        <v>39</v>
      </c>
      <c r="E28" s="24" t="s">
        <v>39</v>
      </c>
      <c r="F28" s="24" t="s">
        <v>39</v>
      </c>
      <c r="G28" s="15">
        <v>1</v>
      </c>
      <c r="H28" s="24" t="s">
        <v>39</v>
      </c>
      <c r="I28" s="24" t="s">
        <v>39</v>
      </c>
      <c r="J28" s="24" t="s">
        <v>39</v>
      </c>
      <c r="K28" s="24" t="s">
        <v>39</v>
      </c>
      <c r="L28" s="24" t="s">
        <v>39</v>
      </c>
    </row>
    <row r="29" spans="2:12" x14ac:dyDescent="0.2">
      <c r="B29" s="1" t="s">
        <v>571</v>
      </c>
      <c r="C29" s="14">
        <f t="shared" si="2"/>
        <v>1</v>
      </c>
      <c r="D29" s="24" t="s">
        <v>39</v>
      </c>
      <c r="E29" s="24" t="s">
        <v>39</v>
      </c>
      <c r="F29" s="24" t="s">
        <v>39</v>
      </c>
      <c r="G29" s="15">
        <v>1</v>
      </c>
      <c r="H29" s="24" t="s">
        <v>39</v>
      </c>
      <c r="I29" s="24" t="s">
        <v>39</v>
      </c>
      <c r="J29" s="24" t="s">
        <v>39</v>
      </c>
      <c r="K29" s="24" t="s">
        <v>39</v>
      </c>
      <c r="L29" s="24" t="s">
        <v>39</v>
      </c>
    </row>
    <row r="30" spans="2:12" ht="18" thickBot="1" x14ac:dyDescent="0.25">
      <c r="B30" s="5"/>
      <c r="C30" s="20"/>
      <c r="D30" s="29"/>
      <c r="E30" s="29"/>
      <c r="F30" s="29"/>
      <c r="G30" s="29"/>
      <c r="H30" s="29"/>
      <c r="I30" s="29"/>
      <c r="J30" s="5"/>
      <c r="K30" s="29"/>
      <c r="L30" s="29"/>
    </row>
    <row r="31" spans="2:12" x14ac:dyDescent="0.2">
      <c r="C31" s="1" t="s">
        <v>572</v>
      </c>
    </row>
    <row r="33" spans="2:12" ht="18" thickBot="1" x14ac:dyDescent="0.25">
      <c r="B33" s="5"/>
      <c r="C33" s="5"/>
      <c r="D33" s="43" t="s">
        <v>573</v>
      </c>
      <c r="E33" s="5"/>
      <c r="F33" s="5"/>
      <c r="G33" s="5"/>
      <c r="H33" s="5"/>
      <c r="I33" s="5"/>
      <c r="J33" s="5"/>
      <c r="K33" s="5"/>
      <c r="L33" s="5"/>
    </row>
    <row r="34" spans="2:12" x14ac:dyDescent="0.2">
      <c r="C34" s="6"/>
      <c r="D34" s="7"/>
      <c r="E34" s="7"/>
      <c r="F34" s="49" t="s">
        <v>544</v>
      </c>
      <c r="G34" s="7"/>
      <c r="H34" s="7"/>
      <c r="I34" s="6"/>
      <c r="J34" s="8" t="s">
        <v>574</v>
      </c>
      <c r="K34" s="7"/>
      <c r="L34" s="7"/>
    </row>
    <row r="35" spans="2:12" x14ac:dyDescent="0.2">
      <c r="B35" s="1" t="s">
        <v>545</v>
      </c>
      <c r="C35" s="9" t="s">
        <v>443</v>
      </c>
      <c r="D35" s="6"/>
      <c r="E35" s="6"/>
      <c r="F35" s="6"/>
      <c r="G35" s="6"/>
      <c r="H35" s="6"/>
      <c r="I35" s="9" t="s">
        <v>553</v>
      </c>
      <c r="J35" s="8" t="s">
        <v>547</v>
      </c>
      <c r="K35" s="6"/>
      <c r="L35" s="6"/>
    </row>
    <row r="36" spans="2:12" x14ac:dyDescent="0.2">
      <c r="B36" s="7"/>
      <c r="C36" s="11"/>
      <c r="D36" s="10" t="s">
        <v>549</v>
      </c>
      <c r="E36" s="10" t="s">
        <v>550</v>
      </c>
      <c r="F36" s="10" t="s">
        <v>551</v>
      </c>
      <c r="G36" s="10" t="s">
        <v>552</v>
      </c>
      <c r="H36" s="10" t="s">
        <v>330</v>
      </c>
      <c r="I36" s="11"/>
      <c r="J36" s="10" t="s">
        <v>575</v>
      </c>
      <c r="K36" s="10" t="s">
        <v>554</v>
      </c>
      <c r="L36" s="10" t="s">
        <v>576</v>
      </c>
    </row>
    <row r="37" spans="2:12" x14ac:dyDescent="0.2">
      <c r="C37" s="12" t="s">
        <v>555</v>
      </c>
      <c r="D37" s="13" t="s">
        <v>555</v>
      </c>
      <c r="E37" s="13" t="s">
        <v>555</v>
      </c>
      <c r="F37" s="13" t="s">
        <v>555</v>
      </c>
      <c r="G37" s="13" t="s">
        <v>555</v>
      </c>
      <c r="H37" s="13" t="s">
        <v>555</v>
      </c>
      <c r="I37" s="13" t="s">
        <v>19</v>
      </c>
      <c r="J37" s="13" t="s">
        <v>19</v>
      </c>
      <c r="K37" s="13" t="s">
        <v>19</v>
      </c>
      <c r="L37" s="13" t="s">
        <v>19</v>
      </c>
    </row>
    <row r="38" spans="2:12" x14ac:dyDescent="0.2">
      <c r="B38" s="1" t="s">
        <v>556</v>
      </c>
      <c r="C38" s="14">
        <f t="shared" ref="C38:C43" si="3">SUM(D38:H38)</f>
        <v>10</v>
      </c>
      <c r="D38" s="24" t="s">
        <v>39</v>
      </c>
      <c r="E38" s="15">
        <v>5</v>
      </c>
      <c r="F38" s="24" t="s">
        <v>39</v>
      </c>
      <c r="G38" s="15">
        <v>5</v>
      </c>
      <c r="H38" s="24" t="s">
        <v>39</v>
      </c>
      <c r="I38" s="15">
        <v>485</v>
      </c>
      <c r="J38" s="16">
        <f t="shared" ref="J38:J43" si="4">K38+L38</f>
        <v>384</v>
      </c>
      <c r="K38" s="15">
        <v>223</v>
      </c>
      <c r="L38" s="15">
        <v>161</v>
      </c>
    </row>
    <row r="39" spans="2:12" x14ac:dyDescent="0.2">
      <c r="B39" s="1" t="s">
        <v>557</v>
      </c>
      <c r="C39" s="14">
        <f t="shared" si="3"/>
        <v>12</v>
      </c>
      <c r="D39" s="15">
        <v>1</v>
      </c>
      <c r="E39" s="15">
        <v>5</v>
      </c>
      <c r="F39" s="24" t="s">
        <v>39</v>
      </c>
      <c r="G39" s="15">
        <v>6</v>
      </c>
      <c r="H39" s="24" t="s">
        <v>39</v>
      </c>
      <c r="I39" s="15">
        <v>655</v>
      </c>
      <c r="J39" s="16">
        <f t="shared" si="4"/>
        <v>377</v>
      </c>
      <c r="K39" s="15">
        <v>219</v>
      </c>
      <c r="L39" s="15">
        <v>158</v>
      </c>
    </row>
    <row r="40" spans="2:12" x14ac:dyDescent="0.2">
      <c r="B40" s="1" t="s">
        <v>558</v>
      </c>
      <c r="C40" s="14">
        <f t="shared" si="3"/>
        <v>11</v>
      </c>
      <c r="D40" s="24" t="s">
        <v>39</v>
      </c>
      <c r="E40" s="15">
        <v>5</v>
      </c>
      <c r="F40" s="24" t="s">
        <v>39</v>
      </c>
      <c r="G40" s="15">
        <v>5</v>
      </c>
      <c r="H40" s="15">
        <v>1</v>
      </c>
      <c r="I40" s="15">
        <v>495</v>
      </c>
      <c r="J40" s="16">
        <f t="shared" si="4"/>
        <v>385</v>
      </c>
      <c r="K40" s="15">
        <v>221</v>
      </c>
      <c r="L40" s="15">
        <v>164</v>
      </c>
    </row>
    <row r="41" spans="2:12" x14ac:dyDescent="0.2">
      <c r="B41" s="1" t="s">
        <v>559</v>
      </c>
      <c r="C41" s="14">
        <f t="shared" si="3"/>
        <v>11</v>
      </c>
      <c r="D41" s="24" t="s">
        <v>39</v>
      </c>
      <c r="E41" s="15">
        <v>5</v>
      </c>
      <c r="F41" s="24" t="s">
        <v>39</v>
      </c>
      <c r="G41" s="15">
        <v>5</v>
      </c>
      <c r="H41" s="15">
        <v>1</v>
      </c>
      <c r="I41" s="15">
        <v>495</v>
      </c>
      <c r="J41" s="16">
        <f t="shared" si="4"/>
        <v>360</v>
      </c>
      <c r="K41" s="15">
        <v>203</v>
      </c>
      <c r="L41" s="15">
        <v>157</v>
      </c>
    </row>
    <row r="42" spans="2:12" x14ac:dyDescent="0.2">
      <c r="B42" s="1" t="s">
        <v>560</v>
      </c>
      <c r="C42" s="14">
        <f t="shared" si="3"/>
        <v>12</v>
      </c>
      <c r="D42" s="24" t="s">
        <v>39</v>
      </c>
      <c r="E42" s="15">
        <v>5</v>
      </c>
      <c r="F42" s="24" t="s">
        <v>39</v>
      </c>
      <c r="G42" s="15">
        <v>7</v>
      </c>
      <c r="H42" s="24" t="s">
        <v>39</v>
      </c>
      <c r="I42" s="15">
        <v>515</v>
      </c>
      <c r="J42" s="16">
        <f t="shared" si="4"/>
        <v>393</v>
      </c>
      <c r="K42" s="15">
        <v>230</v>
      </c>
      <c r="L42" s="15">
        <v>163</v>
      </c>
    </row>
    <row r="43" spans="2:12" x14ac:dyDescent="0.2">
      <c r="B43" s="1" t="s">
        <v>561</v>
      </c>
      <c r="C43" s="14">
        <f t="shared" si="3"/>
        <v>12</v>
      </c>
      <c r="D43" s="24" t="s">
        <v>39</v>
      </c>
      <c r="E43" s="15">
        <v>5</v>
      </c>
      <c r="F43" s="24" t="s">
        <v>39</v>
      </c>
      <c r="G43" s="15">
        <v>7</v>
      </c>
      <c r="H43" s="24" t="s">
        <v>39</v>
      </c>
      <c r="I43" s="15">
        <v>515</v>
      </c>
      <c r="J43" s="16">
        <f t="shared" si="4"/>
        <v>405</v>
      </c>
      <c r="K43" s="15">
        <v>242</v>
      </c>
      <c r="L43" s="15">
        <v>163</v>
      </c>
    </row>
    <row r="44" spans="2:12" x14ac:dyDescent="0.2">
      <c r="B44" s="3" t="s">
        <v>562</v>
      </c>
      <c r="C44" s="17">
        <f t="shared" ref="C44:L44" si="5">SUM(C46:C52)</f>
        <v>12</v>
      </c>
      <c r="D44" s="50" t="s">
        <v>39</v>
      </c>
      <c r="E44" s="19">
        <f t="shared" si="5"/>
        <v>5</v>
      </c>
      <c r="F44" s="50" t="s">
        <v>39</v>
      </c>
      <c r="G44" s="19">
        <f t="shared" si="5"/>
        <v>7</v>
      </c>
      <c r="H44" s="50" t="s">
        <v>39</v>
      </c>
      <c r="I44" s="19">
        <f t="shared" si="5"/>
        <v>515</v>
      </c>
      <c r="J44" s="19">
        <f t="shared" si="5"/>
        <v>403</v>
      </c>
      <c r="K44" s="19">
        <f t="shared" si="5"/>
        <v>232</v>
      </c>
      <c r="L44" s="19">
        <f t="shared" si="5"/>
        <v>171</v>
      </c>
    </row>
    <row r="45" spans="2:12" x14ac:dyDescent="0.2">
      <c r="C45" s="6"/>
      <c r="D45" s="15"/>
      <c r="E45" s="15"/>
      <c r="F45" s="15"/>
      <c r="G45" s="15"/>
      <c r="H45" s="15"/>
      <c r="I45" s="15"/>
      <c r="J45" s="15"/>
      <c r="K45" s="15"/>
      <c r="L45" s="15"/>
    </row>
    <row r="46" spans="2:12" x14ac:dyDescent="0.2">
      <c r="B46" s="1" t="s">
        <v>577</v>
      </c>
      <c r="C46" s="14">
        <f t="shared" ref="C46:C52" si="6">SUM(D46:H46)</f>
        <v>2</v>
      </c>
      <c r="D46" s="24" t="s">
        <v>39</v>
      </c>
      <c r="E46" s="15">
        <v>2</v>
      </c>
      <c r="F46" s="24" t="s">
        <v>39</v>
      </c>
      <c r="G46" s="24" t="s">
        <v>39</v>
      </c>
      <c r="H46" s="24" t="s">
        <v>39</v>
      </c>
      <c r="I46" s="15">
        <v>130</v>
      </c>
      <c r="J46" s="16">
        <f t="shared" ref="J46:J52" si="7">K46+L46</f>
        <v>76</v>
      </c>
      <c r="K46" s="15">
        <v>58</v>
      </c>
      <c r="L46" s="15">
        <v>18</v>
      </c>
    </row>
    <row r="47" spans="2:12" x14ac:dyDescent="0.2">
      <c r="B47" s="1" t="s">
        <v>578</v>
      </c>
      <c r="C47" s="14">
        <f t="shared" si="6"/>
        <v>3</v>
      </c>
      <c r="D47" s="24" t="s">
        <v>39</v>
      </c>
      <c r="E47" s="24" t="s">
        <v>39</v>
      </c>
      <c r="F47" s="24" t="s">
        <v>39</v>
      </c>
      <c r="G47" s="15">
        <v>3</v>
      </c>
      <c r="H47" s="24" t="s">
        <v>39</v>
      </c>
      <c r="I47" s="15">
        <v>95</v>
      </c>
      <c r="J47" s="16">
        <f t="shared" si="7"/>
        <v>79</v>
      </c>
      <c r="K47" s="15">
        <v>62</v>
      </c>
      <c r="L47" s="15">
        <v>17</v>
      </c>
    </row>
    <row r="48" spans="2:12" x14ac:dyDescent="0.2">
      <c r="B48" s="1" t="s">
        <v>579</v>
      </c>
      <c r="C48" s="14">
        <f t="shared" si="6"/>
        <v>1</v>
      </c>
      <c r="D48" s="24" t="s">
        <v>39</v>
      </c>
      <c r="E48" s="15">
        <v>1</v>
      </c>
      <c r="F48" s="24" t="s">
        <v>39</v>
      </c>
      <c r="G48" s="24" t="s">
        <v>39</v>
      </c>
      <c r="H48" s="24" t="s">
        <v>39</v>
      </c>
      <c r="I48" s="15">
        <v>10</v>
      </c>
      <c r="J48" s="13" t="s">
        <v>39</v>
      </c>
      <c r="K48" s="24" t="s">
        <v>39</v>
      </c>
      <c r="L48" s="24" t="s">
        <v>39</v>
      </c>
    </row>
    <row r="49" spans="2:12" x14ac:dyDescent="0.2">
      <c r="B49" s="1" t="s">
        <v>580</v>
      </c>
      <c r="C49" s="14">
        <f t="shared" si="6"/>
        <v>1</v>
      </c>
      <c r="D49" s="24" t="s">
        <v>39</v>
      </c>
      <c r="E49" s="15">
        <v>1</v>
      </c>
      <c r="F49" s="24" t="s">
        <v>39</v>
      </c>
      <c r="G49" s="24" t="s">
        <v>39</v>
      </c>
      <c r="H49" s="24" t="s">
        <v>39</v>
      </c>
      <c r="I49" s="15">
        <v>10</v>
      </c>
      <c r="J49" s="13" t="s">
        <v>39</v>
      </c>
      <c r="K49" s="24" t="s">
        <v>39</v>
      </c>
      <c r="L49" s="24" t="s">
        <v>39</v>
      </c>
    </row>
    <row r="50" spans="2:12" x14ac:dyDescent="0.2">
      <c r="B50" s="1" t="s">
        <v>581</v>
      </c>
      <c r="C50" s="14">
        <f t="shared" si="6"/>
        <v>1</v>
      </c>
      <c r="D50" s="24" t="s">
        <v>39</v>
      </c>
      <c r="E50" s="24" t="s">
        <v>39</v>
      </c>
      <c r="F50" s="24" t="s">
        <v>39</v>
      </c>
      <c r="G50" s="15">
        <v>1</v>
      </c>
      <c r="H50" s="24" t="s">
        <v>39</v>
      </c>
      <c r="I50" s="15">
        <v>50</v>
      </c>
      <c r="J50" s="16">
        <f t="shared" si="7"/>
        <v>32</v>
      </c>
      <c r="K50" s="15">
        <v>11</v>
      </c>
      <c r="L50" s="15">
        <v>21</v>
      </c>
    </row>
    <row r="51" spans="2:12" x14ac:dyDescent="0.2">
      <c r="B51" s="1" t="s">
        <v>582</v>
      </c>
      <c r="C51" s="14">
        <f t="shared" si="6"/>
        <v>1</v>
      </c>
      <c r="D51" s="24" t="s">
        <v>39</v>
      </c>
      <c r="E51" s="15">
        <v>1</v>
      </c>
      <c r="F51" s="24" t="s">
        <v>39</v>
      </c>
      <c r="G51" s="24" t="s">
        <v>39</v>
      </c>
      <c r="H51" s="24" t="s">
        <v>39</v>
      </c>
      <c r="I51" s="15">
        <v>40</v>
      </c>
      <c r="J51" s="16">
        <f t="shared" si="7"/>
        <v>42</v>
      </c>
      <c r="K51" s="15">
        <v>21</v>
      </c>
      <c r="L51" s="15">
        <v>21</v>
      </c>
    </row>
    <row r="52" spans="2:12" x14ac:dyDescent="0.2">
      <c r="B52" s="1" t="s">
        <v>583</v>
      </c>
      <c r="C52" s="14">
        <f t="shared" si="6"/>
        <v>3</v>
      </c>
      <c r="D52" s="24" t="s">
        <v>39</v>
      </c>
      <c r="E52" s="24" t="s">
        <v>39</v>
      </c>
      <c r="F52" s="24" t="s">
        <v>39</v>
      </c>
      <c r="G52" s="15">
        <v>3</v>
      </c>
      <c r="H52" s="24" t="s">
        <v>39</v>
      </c>
      <c r="I52" s="15">
        <v>180</v>
      </c>
      <c r="J52" s="16">
        <f t="shared" si="7"/>
        <v>174</v>
      </c>
      <c r="K52" s="15">
        <v>80</v>
      </c>
      <c r="L52" s="15">
        <v>94</v>
      </c>
    </row>
    <row r="53" spans="2:12" ht="18" thickBot="1" x14ac:dyDescent="0.25">
      <c r="B53" s="5"/>
      <c r="C53" s="20"/>
      <c r="D53" s="29"/>
      <c r="E53" s="29"/>
      <c r="F53" s="29"/>
      <c r="G53" s="29"/>
      <c r="H53" s="29"/>
      <c r="I53" s="5"/>
      <c r="J53" s="5"/>
      <c r="K53" s="29"/>
      <c r="L53" s="29"/>
    </row>
    <row r="54" spans="2:12" x14ac:dyDescent="0.2">
      <c r="C54" s="1" t="s">
        <v>572</v>
      </c>
      <c r="H54" s="1" t="s">
        <v>584</v>
      </c>
    </row>
    <row r="56" spans="2:12" ht="18" thickBot="1" x14ac:dyDescent="0.25">
      <c r="B56" s="5"/>
      <c r="C56" s="5"/>
      <c r="D56" s="43" t="s">
        <v>585</v>
      </c>
      <c r="E56" s="5"/>
      <c r="F56" s="5"/>
      <c r="G56" s="5"/>
      <c r="H56" s="5"/>
      <c r="I56" s="5"/>
      <c r="J56" s="5"/>
      <c r="K56" s="5"/>
      <c r="L56" s="5"/>
    </row>
    <row r="57" spans="2:12" x14ac:dyDescent="0.2">
      <c r="C57" s="6"/>
      <c r="D57" s="7"/>
      <c r="E57" s="7"/>
      <c r="F57" s="49" t="s">
        <v>544</v>
      </c>
      <c r="G57" s="7"/>
      <c r="H57" s="7"/>
      <c r="I57" s="6"/>
      <c r="J57" s="6"/>
      <c r="K57" s="22" t="s">
        <v>547</v>
      </c>
      <c r="L57" s="7"/>
    </row>
    <row r="58" spans="2:12" x14ac:dyDescent="0.2">
      <c r="B58" s="1" t="s">
        <v>545</v>
      </c>
      <c r="C58" s="9" t="s">
        <v>443</v>
      </c>
      <c r="D58" s="6"/>
      <c r="E58" s="6"/>
      <c r="F58" s="6"/>
      <c r="G58" s="6"/>
      <c r="H58" s="6"/>
      <c r="I58" s="9" t="s">
        <v>553</v>
      </c>
      <c r="J58" s="9" t="s">
        <v>575</v>
      </c>
      <c r="K58" s="6"/>
      <c r="L58" s="6"/>
    </row>
    <row r="59" spans="2:12" x14ac:dyDescent="0.2">
      <c r="B59" s="7"/>
      <c r="C59" s="11"/>
      <c r="D59" s="10" t="s">
        <v>549</v>
      </c>
      <c r="E59" s="10" t="s">
        <v>550</v>
      </c>
      <c r="F59" s="10" t="s">
        <v>551</v>
      </c>
      <c r="G59" s="10" t="s">
        <v>552</v>
      </c>
      <c r="H59" s="10" t="s">
        <v>330</v>
      </c>
      <c r="I59" s="11"/>
      <c r="J59" s="11"/>
      <c r="K59" s="10" t="s">
        <v>554</v>
      </c>
      <c r="L59" s="10" t="s">
        <v>576</v>
      </c>
    </row>
    <row r="60" spans="2:12" x14ac:dyDescent="0.2">
      <c r="C60" s="12" t="s">
        <v>555</v>
      </c>
      <c r="D60" s="13" t="s">
        <v>555</v>
      </c>
      <c r="E60" s="13" t="s">
        <v>555</v>
      </c>
      <c r="F60" s="13" t="s">
        <v>555</v>
      </c>
      <c r="G60" s="13" t="s">
        <v>555</v>
      </c>
      <c r="H60" s="13" t="s">
        <v>555</v>
      </c>
      <c r="I60" s="13" t="s">
        <v>19</v>
      </c>
      <c r="J60" s="13" t="s">
        <v>19</v>
      </c>
      <c r="K60" s="13" t="s">
        <v>19</v>
      </c>
      <c r="L60" s="13" t="s">
        <v>19</v>
      </c>
    </row>
    <row r="61" spans="2:12" x14ac:dyDescent="0.2">
      <c r="B61" s="1" t="s">
        <v>556</v>
      </c>
      <c r="C61" s="14">
        <f t="shared" ref="C61:C66" si="8">SUM(D61:H61)</f>
        <v>19</v>
      </c>
      <c r="D61" s="24" t="s">
        <v>39</v>
      </c>
      <c r="E61" s="15">
        <v>4</v>
      </c>
      <c r="F61" s="24" t="s">
        <v>39</v>
      </c>
      <c r="G61" s="15">
        <v>15</v>
      </c>
      <c r="H61" s="24" t="s">
        <v>39</v>
      </c>
      <c r="I61" s="15">
        <v>885</v>
      </c>
      <c r="J61" s="16">
        <f t="shared" ref="J61:J66" si="9">K61+L61</f>
        <v>880</v>
      </c>
      <c r="K61" s="15">
        <v>541</v>
      </c>
      <c r="L61" s="15">
        <v>339</v>
      </c>
    </row>
    <row r="62" spans="2:12" x14ac:dyDescent="0.2">
      <c r="B62" s="1" t="s">
        <v>557</v>
      </c>
      <c r="C62" s="14">
        <f t="shared" si="8"/>
        <v>21</v>
      </c>
      <c r="D62" s="24" t="s">
        <v>39</v>
      </c>
      <c r="E62" s="15">
        <v>4</v>
      </c>
      <c r="F62" s="24" t="s">
        <v>39</v>
      </c>
      <c r="G62" s="15">
        <v>17</v>
      </c>
      <c r="H62" s="24" t="s">
        <v>39</v>
      </c>
      <c r="I62" s="15">
        <v>945</v>
      </c>
      <c r="J62" s="16">
        <f t="shared" si="9"/>
        <v>915</v>
      </c>
      <c r="K62" s="15">
        <v>552</v>
      </c>
      <c r="L62" s="15">
        <v>363</v>
      </c>
    </row>
    <row r="63" spans="2:12" x14ac:dyDescent="0.2">
      <c r="B63" s="1" t="s">
        <v>558</v>
      </c>
      <c r="C63" s="14">
        <f t="shared" si="8"/>
        <v>23</v>
      </c>
      <c r="D63" s="24" t="s">
        <v>39</v>
      </c>
      <c r="E63" s="15">
        <v>4</v>
      </c>
      <c r="F63" s="24" t="s">
        <v>39</v>
      </c>
      <c r="G63" s="15">
        <v>19</v>
      </c>
      <c r="H63" s="24" t="s">
        <v>39</v>
      </c>
      <c r="I63" s="15">
        <v>1078</v>
      </c>
      <c r="J63" s="16">
        <f t="shared" si="9"/>
        <v>1050</v>
      </c>
      <c r="K63" s="15">
        <v>638</v>
      </c>
      <c r="L63" s="15">
        <v>412</v>
      </c>
    </row>
    <row r="64" spans="2:12" x14ac:dyDescent="0.2">
      <c r="B64" s="1" t="s">
        <v>559</v>
      </c>
      <c r="C64" s="14">
        <f t="shared" si="8"/>
        <v>24</v>
      </c>
      <c r="D64" s="24" t="s">
        <v>39</v>
      </c>
      <c r="E64" s="15">
        <v>4</v>
      </c>
      <c r="F64" s="24" t="s">
        <v>39</v>
      </c>
      <c r="G64" s="15">
        <v>20</v>
      </c>
      <c r="H64" s="24" t="s">
        <v>39</v>
      </c>
      <c r="I64" s="15">
        <v>1146</v>
      </c>
      <c r="J64" s="16">
        <f t="shared" si="9"/>
        <v>1129</v>
      </c>
      <c r="K64" s="15">
        <v>699</v>
      </c>
      <c r="L64" s="15">
        <v>430</v>
      </c>
    </row>
    <row r="65" spans="1:12" x14ac:dyDescent="0.2">
      <c r="B65" s="1" t="s">
        <v>560</v>
      </c>
      <c r="C65" s="14">
        <f t="shared" si="8"/>
        <v>27</v>
      </c>
      <c r="D65" s="24" t="s">
        <v>39</v>
      </c>
      <c r="E65" s="15">
        <v>4</v>
      </c>
      <c r="F65" s="24" t="s">
        <v>39</v>
      </c>
      <c r="G65" s="15">
        <v>23</v>
      </c>
      <c r="H65" s="24" t="s">
        <v>39</v>
      </c>
      <c r="I65" s="15">
        <v>1261</v>
      </c>
      <c r="J65" s="16">
        <f t="shared" si="9"/>
        <v>1243</v>
      </c>
      <c r="K65" s="15">
        <v>754</v>
      </c>
      <c r="L65" s="15">
        <v>489</v>
      </c>
    </row>
    <row r="66" spans="1:12" x14ac:dyDescent="0.2">
      <c r="B66" s="1" t="s">
        <v>561</v>
      </c>
      <c r="C66" s="14">
        <f t="shared" si="8"/>
        <v>28</v>
      </c>
      <c r="D66" s="24" t="s">
        <v>39</v>
      </c>
      <c r="E66" s="15">
        <v>4</v>
      </c>
      <c r="F66" s="24" t="s">
        <v>39</v>
      </c>
      <c r="G66" s="15">
        <v>24</v>
      </c>
      <c r="H66" s="24" t="s">
        <v>39</v>
      </c>
      <c r="I66" s="15">
        <v>1291</v>
      </c>
      <c r="J66" s="16">
        <f t="shared" si="9"/>
        <v>1277</v>
      </c>
      <c r="K66" s="15">
        <v>769</v>
      </c>
      <c r="L66" s="15">
        <v>508</v>
      </c>
    </row>
    <row r="67" spans="1:12" x14ac:dyDescent="0.2">
      <c r="B67" s="3" t="s">
        <v>586</v>
      </c>
      <c r="C67" s="17">
        <f t="shared" ref="C67:L67" si="10">C69+C70</f>
        <v>30</v>
      </c>
      <c r="D67" s="50" t="s">
        <v>39</v>
      </c>
      <c r="E67" s="19">
        <f t="shared" si="10"/>
        <v>4</v>
      </c>
      <c r="F67" s="50" t="s">
        <v>39</v>
      </c>
      <c r="G67" s="19">
        <f t="shared" si="10"/>
        <v>26</v>
      </c>
      <c r="H67" s="50" t="s">
        <v>39</v>
      </c>
      <c r="I67" s="19">
        <f t="shared" si="10"/>
        <v>1336</v>
      </c>
      <c r="J67" s="19">
        <f t="shared" si="10"/>
        <v>1317</v>
      </c>
      <c r="K67" s="19">
        <f t="shared" si="10"/>
        <v>787</v>
      </c>
      <c r="L67" s="19">
        <f t="shared" si="10"/>
        <v>530</v>
      </c>
    </row>
    <row r="68" spans="1:12" x14ac:dyDescent="0.2">
      <c r="C68" s="6"/>
      <c r="D68" s="15"/>
      <c r="E68" s="15"/>
      <c r="F68" s="15"/>
      <c r="G68" s="15"/>
      <c r="H68" s="15"/>
      <c r="I68" s="15"/>
      <c r="K68" s="15"/>
      <c r="L68" s="15"/>
    </row>
    <row r="69" spans="1:12" x14ac:dyDescent="0.2">
      <c r="B69" s="1" t="s">
        <v>587</v>
      </c>
      <c r="C69" s="14">
        <f>SUM(D69:H69)</f>
        <v>13</v>
      </c>
      <c r="D69" s="24" t="s">
        <v>39</v>
      </c>
      <c r="E69" s="15">
        <v>3</v>
      </c>
      <c r="F69" s="24" t="s">
        <v>39</v>
      </c>
      <c r="G69" s="15">
        <v>10</v>
      </c>
      <c r="H69" s="24" t="s">
        <v>39</v>
      </c>
      <c r="I69" s="15">
        <v>778</v>
      </c>
      <c r="J69" s="16">
        <f>K69+L69</f>
        <v>778</v>
      </c>
      <c r="K69" s="15">
        <v>477</v>
      </c>
      <c r="L69" s="15">
        <v>301</v>
      </c>
    </row>
    <row r="70" spans="1:12" x14ac:dyDescent="0.2">
      <c r="B70" s="1" t="s">
        <v>588</v>
      </c>
      <c r="C70" s="14">
        <f>SUM(D70:H70)</f>
        <v>17</v>
      </c>
      <c r="D70" s="24" t="s">
        <v>39</v>
      </c>
      <c r="E70" s="15">
        <v>1</v>
      </c>
      <c r="F70" s="24" t="s">
        <v>39</v>
      </c>
      <c r="G70" s="15">
        <v>16</v>
      </c>
      <c r="H70" s="24" t="s">
        <v>39</v>
      </c>
      <c r="I70" s="15">
        <v>558</v>
      </c>
      <c r="J70" s="16">
        <f>K70+L70</f>
        <v>539</v>
      </c>
      <c r="K70" s="15">
        <v>310</v>
      </c>
      <c r="L70" s="15">
        <v>229</v>
      </c>
    </row>
    <row r="71" spans="1:12" ht="18" thickBot="1" x14ac:dyDescent="0.25">
      <c r="B71" s="5"/>
      <c r="C71" s="20"/>
      <c r="D71" s="5"/>
      <c r="E71" s="5"/>
      <c r="F71" s="5"/>
      <c r="G71" s="5"/>
      <c r="H71" s="5"/>
      <c r="I71" s="5"/>
      <c r="J71" s="5"/>
      <c r="K71" s="5"/>
      <c r="L71" s="5"/>
    </row>
    <row r="72" spans="1:12" x14ac:dyDescent="0.2">
      <c r="C72" s="1" t="s">
        <v>572</v>
      </c>
    </row>
    <row r="73" spans="1:12" x14ac:dyDescent="0.2">
      <c r="A73" s="1"/>
    </row>
  </sheetData>
  <phoneticPr fontId="2"/>
  <pageMargins left="0.23000000000000004" right="0.23000000000000004" top="0.53" bottom="0.46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26"/>
  <sheetViews>
    <sheetView showGridLines="0" zoomScale="75" zoomScaleNormal="100" workbookViewId="0"/>
  </sheetViews>
  <sheetFormatPr defaultColWidth="10.875" defaultRowHeight="17.25" x14ac:dyDescent="0.2"/>
  <cols>
    <col min="1" max="1" width="13.375" style="2" customWidth="1"/>
    <col min="2" max="2" width="22.125" style="2" customWidth="1"/>
    <col min="3" max="3" width="12.125" style="2" customWidth="1"/>
    <col min="4" max="6" width="10.875" style="2"/>
    <col min="7" max="8" width="9.625" style="2" customWidth="1"/>
    <col min="9" max="10" width="12.125" style="2" customWidth="1"/>
    <col min="11" max="256" width="10.875" style="2"/>
    <col min="257" max="257" width="13.375" style="2" customWidth="1"/>
    <col min="258" max="258" width="22.125" style="2" customWidth="1"/>
    <col min="259" max="259" width="12.125" style="2" customWidth="1"/>
    <col min="260" max="262" width="10.875" style="2"/>
    <col min="263" max="264" width="9.625" style="2" customWidth="1"/>
    <col min="265" max="266" width="12.125" style="2" customWidth="1"/>
    <col min="267" max="512" width="10.875" style="2"/>
    <col min="513" max="513" width="13.375" style="2" customWidth="1"/>
    <col min="514" max="514" width="22.125" style="2" customWidth="1"/>
    <col min="515" max="515" width="12.125" style="2" customWidth="1"/>
    <col min="516" max="518" width="10.875" style="2"/>
    <col min="519" max="520" width="9.625" style="2" customWidth="1"/>
    <col min="521" max="522" width="12.125" style="2" customWidth="1"/>
    <col min="523" max="768" width="10.875" style="2"/>
    <col min="769" max="769" width="13.375" style="2" customWidth="1"/>
    <col min="770" max="770" width="22.125" style="2" customWidth="1"/>
    <col min="771" max="771" width="12.125" style="2" customWidth="1"/>
    <col min="772" max="774" width="10.875" style="2"/>
    <col min="775" max="776" width="9.625" style="2" customWidth="1"/>
    <col min="777" max="778" width="12.125" style="2" customWidth="1"/>
    <col min="779" max="1024" width="10.875" style="2"/>
    <col min="1025" max="1025" width="13.375" style="2" customWidth="1"/>
    <col min="1026" max="1026" width="22.125" style="2" customWidth="1"/>
    <col min="1027" max="1027" width="12.125" style="2" customWidth="1"/>
    <col min="1028" max="1030" width="10.875" style="2"/>
    <col min="1031" max="1032" width="9.625" style="2" customWidth="1"/>
    <col min="1033" max="1034" width="12.125" style="2" customWidth="1"/>
    <col min="1035" max="1280" width="10.875" style="2"/>
    <col min="1281" max="1281" width="13.375" style="2" customWidth="1"/>
    <col min="1282" max="1282" width="22.125" style="2" customWidth="1"/>
    <col min="1283" max="1283" width="12.125" style="2" customWidth="1"/>
    <col min="1284" max="1286" width="10.875" style="2"/>
    <col min="1287" max="1288" width="9.625" style="2" customWidth="1"/>
    <col min="1289" max="1290" width="12.125" style="2" customWidth="1"/>
    <col min="1291" max="1536" width="10.875" style="2"/>
    <col min="1537" max="1537" width="13.375" style="2" customWidth="1"/>
    <col min="1538" max="1538" width="22.125" style="2" customWidth="1"/>
    <col min="1539" max="1539" width="12.125" style="2" customWidth="1"/>
    <col min="1540" max="1542" width="10.875" style="2"/>
    <col min="1543" max="1544" width="9.625" style="2" customWidth="1"/>
    <col min="1545" max="1546" width="12.125" style="2" customWidth="1"/>
    <col min="1547" max="1792" width="10.875" style="2"/>
    <col min="1793" max="1793" width="13.375" style="2" customWidth="1"/>
    <col min="1794" max="1794" width="22.125" style="2" customWidth="1"/>
    <col min="1795" max="1795" width="12.125" style="2" customWidth="1"/>
    <col min="1796" max="1798" width="10.875" style="2"/>
    <col min="1799" max="1800" width="9.625" style="2" customWidth="1"/>
    <col min="1801" max="1802" width="12.125" style="2" customWidth="1"/>
    <col min="1803" max="2048" width="10.875" style="2"/>
    <col min="2049" max="2049" width="13.375" style="2" customWidth="1"/>
    <col min="2050" max="2050" width="22.125" style="2" customWidth="1"/>
    <col min="2051" max="2051" width="12.125" style="2" customWidth="1"/>
    <col min="2052" max="2054" width="10.875" style="2"/>
    <col min="2055" max="2056" width="9.625" style="2" customWidth="1"/>
    <col min="2057" max="2058" width="12.125" style="2" customWidth="1"/>
    <col min="2059" max="2304" width="10.875" style="2"/>
    <col min="2305" max="2305" width="13.375" style="2" customWidth="1"/>
    <col min="2306" max="2306" width="22.125" style="2" customWidth="1"/>
    <col min="2307" max="2307" width="12.125" style="2" customWidth="1"/>
    <col min="2308" max="2310" width="10.875" style="2"/>
    <col min="2311" max="2312" width="9.625" style="2" customWidth="1"/>
    <col min="2313" max="2314" width="12.125" style="2" customWidth="1"/>
    <col min="2315" max="2560" width="10.875" style="2"/>
    <col min="2561" max="2561" width="13.375" style="2" customWidth="1"/>
    <col min="2562" max="2562" width="22.125" style="2" customWidth="1"/>
    <col min="2563" max="2563" width="12.125" style="2" customWidth="1"/>
    <col min="2564" max="2566" width="10.875" style="2"/>
    <col min="2567" max="2568" width="9.625" style="2" customWidth="1"/>
    <col min="2569" max="2570" width="12.125" style="2" customWidth="1"/>
    <col min="2571" max="2816" width="10.875" style="2"/>
    <col min="2817" max="2817" width="13.375" style="2" customWidth="1"/>
    <col min="2818" max="2818" width="22.125" style="2" customWidth="1"/>
    <col min="2819" max="2819" width="12.125" style="2" customWidth="1"/>
    <col min="2820" max="2822" width="10.875" style="2"/>
    <col min="2823" max="2824" width="9.625" style="2" customWidth="1"/>
    <col min="2825" max="2826" width="12.125" style="2" customWidth="1"/>
    <col min="2827" max="3072" width="10.875" style="2"/>
    <col min="3073" max="3073" width="13.375" style="2" customWidth="1"/>
    <col min="3074" max="3074" width="22.125" style="2" customWidth="1"/>
    <col min="3075" max="3075" width="12.125" style="2" customWidth="1"/>
    <col min="3076" max="3078" width="10.875" style="2"/>
    <col min="3079" max="3080" width="9.625" style="2" customWidth="1"/>
    <col min="3081" max="3082" width="12.125" style="2" customWidth="1"/>
    <col min="3083" max="3328" width="10.875" style="2"/>
    <col min="3329" max="3329" width="13.375" style="2" customWidth="1"/>
    <col min="3330" max="3330" width="22.125" style="2" customWidth="1"/>
    <col min="3331" max="3331" width="12.125" style="2" customWidth="1"/>
    <col min="3332" max="3334" width="10.875" style="2"/>
    <col min="3335" max="3336" width="9.625" style="2" customWidth="1"/>
    <col min="3337" max="3338" width="12.125" style="2" customWidth="1"/>
    <col min="3339" max="3584" width="10.875" style="2"/>
    <col min="3585" max="3585" width="13.375" style="2" customWidth="1"/>
    <col min="3586" max="3586" width="22.125" style="2" customWidth="1"/>
    <col min="3587" max="3587" width="12.125" style="2" customWidth="1"/>
    <col min="3588" max="3590" width="10.875" style="2"/>
    <col min="3591" max="3592" width="9.625" style="2" customWidth="1"/>
    <col min="3593" max="3594" width="12.125" style="2" customWidth="1"/>
    <col min="3595" max="3840" width="10.875" style="2"/>
    <col min="3841" max="3841" width="13.375" style="2" customWidth="1"/>
    <col min="3842" max="3842" width="22.125" style="2" customWidth="1"/>
    <col min="3843" max="3843" width="12.125" style="2" customWidth="1"/>
    <col min="3844" max="3846" width="10.875" style="2"/>
    <col min="3847" max="3848" width="9.625" style="2" customWidth="1"/>
    <col min="3849" max="3850" width="12.125" style="2" customWidth="1"/>
    <col min="3851" max="4096" width="10.875" style="2"/>
    <col min="4097" max="4097" width="13.375" style="2" customWidth="1"/>
    <col min="4098" max="4098" width="22.125" style="2" customWidth="1"/>
    <col min="4099" max="4099" width="12.125" style="2" customWidth="1"/>
    <col min="4100" max="4102" width="10.875" style="2"/>
    <col min="4103" max="4104" width="9.625" style="2" customWidth="1"/>
    <col min="4105" max="4106" width="12.125" style="2" customWidth="1"/>
    <col min="4107" max="4352" width="10.875" style="2"/>
    <col min="4353" max="4353" width="13.375" style="2" customWidth="1"/>
    <col min="4354" max="4354" width="22.125" style="2" customWidth="1"/>
    <col min="4355" max="4355" width="12.125" style="2" customWidth="1"/>
    <col min="4356" max="4358" width="10.875" style="2"/>
    <col min="4359" max="4360" width="9.625" style="2" customWidth="1"/>
    <col min="4361" max="4362" width="12.125" style="2" customWidth="1"/>
    <col min="4363" max="4608" width="10.875" style="2"/>
    <col min="4609" max="4609" width="13.375" style="2" customWidth="1"/>
    <col min="4610" max="4610" width="22.125" style="2" customWidth="1"/>
    <col min="4611" max="4611" width="12.125" style="2" customWidth="1"/>
    <col min="4612" max="4614" width="10.875" style="2"/>
    <col min="4615" max="4616" width="9.625" style="2" customWidth="1"/>
    <col min="4617" max="4618" width="12.125" style="2" customWidth="1"/>
    <col min="4619" max="4864" width="10.875" style="2"/>
    <col min="4865" max="4865" width="13.375" style="2" customWidth="1"/>
    <col min="4866" max="4866" width="22.125" style="2" customWidth="1"/>
    <col min="4867" max="4867" width="12.125" style="2" customWidth="1"/>
    <col min="4868" max="4870" width="10.875" style="2"/>
    <col min="4871" max="4872" width="9.625" style="2" customWidth="1"/>
    <col min="4873" max="4874" width="12.125" style="2" customWidth="1"/>
    <col min="4875" max="5120" width="10.875" style="2"/>
    <col min="5121" max="5121" width="13.375" style="2" customWidth="1"/>
    <col min="5122" max="5122" width="22.125" style="2" customWidth="1"/>
    <col min="5123" max="5123" width="12.125" style="2" customWidth="1"/>
    <col min="5124" max="5126" width="10.875" style="2"/>
    <col min="5127" max="5128" width="9.625" style="2" customWidth="1"/>
    <col min="5129" max="5130" width="12.125" style="2" customWidth="1"/>
    <col min="5131" max="5376" width="10.875" style="2"/>
    <col min="5377" max="5377" width="13.375" style="2" customWidth="1"/>
    <col min="5378" max="5378" width="22.125" style="2" customWidth="1"/>
    <col min="5379" max="5379" width="12.125" style="2" customWidth="1"/>
    <col min="5380" max="5382" width="10.875" style="2"/>
    <col min="5383" max="5384" width="9.625" style="2" customWidth="1"/>
    <col min="5385" max="5386" width="12.125" style="2" customWidth="1"/>
    <col min="5387" max="5632" width="10.875" style="2"/>
    <col min="5633" max="5633" width="13.375" style="2" customWidth="1"/>
    <col min="5634" max="5634" width="22.125" style="2" customWidth="1"/>
    <col min="5635" max="5635" width="12.125" style="2" customWidth="1"/>
    <col min="5636" max="5638" width="10.875" style="2"/>
    <col min="5639" max="5640" width="9.625" style="2" customWidth="1"/>
    <col min="5641" max="5642" width="12.125" style="2" customWidth="1"/>
    <col min="5643" max="5888" width="10.875" style="2"/>
    <col min="5889" max="5889" width="13.375" style="2" customWidth="1"/>
    <col min="5890" max="5890" width="22.125" style="2" customWidth="1"/>
    <col min="5891" max="5891" width="12.125" style="2" customWidth="1"/>
    <col min="5892" max="5894" width="10.875" style="2"/>
    <col min="5895" max="5896" width="9.625" style="2" customWidth="1"/>
    <col min="5897" max="5898" width="12.125" style="2" customWidth="1"/>
    <col min="5899" max="6144" width="10.875" style="2"/>
    <col min="6145" max="6145" width="13.375" style="2" customWidth="1"/>
    <col min="6146" max="6146" width="22.125" style="2" customWidth="1"/>
    <col min="6147" max="6147" width="12.125" style="2" customWidth="1"/>
    <col min="6148" max="6150" width="10.875" style="2"/>
    <col min="6151" max="6152" width="9.625" style="2" customWidth="1"/>
    <col min="6153" max="6154" width="12.125" style="2" customWidth="1"/>
    <col min="6155" max="6400" width="10.875" style="2"/>
    <col min="6401" max="6401" width="13.375" style="2" customWidth="1"/>
    <col min="6402" max="6402" width="22.125" style="2" customWidth="1"/>
    <col min="6403" max="6403" width="12.125" style="2" customWidth="1"/>
    <col min="6404" max="6406" width="10.875" style="2"/>
    <col min="6407" max="6408" width="9.625" style="2" customWidth="1"/>
    <col min="6409" max="6410" width="12.125" style="2" customWidth="1"/>
    <col min="6411" max="6656" width="10.875" style="2"/>
    <col min="6657" max="6657" width="13.375" style="2" customWidth="1"/>
    <col min="6658" max="6658" width="22.125" style="2" customWidth="1"/>
    <col min="6659" max="6659" width="12.125" style="2" customWidth="1"/>
    <col min="6660" max="6662" width="10.875" style="2"/>
    <col min="6663" max="6664" width="9.625" style="2" customWidth="1"/>
    <col min="6665" max="6666" width="12.125" style="2" customWidth="1"/>
    <col min="6667" max="6912" width="10.875" style="2"/>
    <col min="6913" max="6913" width="13.375" style="2" customWidth="1"/>
    <col min="6914" max="6914" width="22.125" style="2" customWidth="1"/>
    <col min="6915" max="6915" width="12.125" style="2" customWidth="1"/>
    <col min="6916" max="6918" width="10.875" style="2"/>
    <col min="6919" max="6920" width="9.625" style="2" customWidth="1"/>
    <col min="6921" max="6922" width="12.125" style="2" customWidth="1"/>
    <col min="6923" max="7168" width="10.875" style="2"/>
    <col min="7169" max="7169" width="13.375" style="2" customWidth="1"/>
    <col min="7170" max="7170" width="22.125" style="2" customWidth="1"/>
    <col min="7171" max="7171" width="12.125" style="2" customWidth="1"/>
    <col min="7172" max="7174" width="10.875" style="2"/>
    <col min="7175" max="7176" width="9.625" style="2" customWidth="1"/>
    <col min="7177" max="7178" width="12.125" style="2" customWidth="1"/>
    <col min="7179" max="7424" width="10.875" style="2"/>
    <col min="7425" max="7425" width="13.375" style="2" customWidth="1"/>
    <col min="7426" max="7426" width="22.125" style="2" customWidth="1"/>
    <col min="7427" max="7427" width="12.125" style="2" customWidth="1"/>
    <col min="7428" max="7430" width="10.875" style="2"/>
    <col min="7431" max="7432" width="9.625" style="2" customWidth="1"/>
    <col min="7433" max="7434" width="12.125" style="2" customWidth="1"/>
    <col min="7435" max="7680" width="10.875" style="2"/>
    <col min="7681" max="7681" width="13.375" style="2" customWidth="1"/>
    <col min="7682" max="7682" width="22.125" style="2" customWidth="1"/>
    <col min="7683" max="7683" width="12.125" style="2" customWidth="1"/>
    <col min="7684" max="7686" width="10.875" style="2"/>
    <col min="7687" max="7688" width="9.625" style="2" customWidth="1"/>
    <col min="7689" max="7690" width="12.125" style="2" customWidth="1"/>
    <col min="7691" max="7936" width="10.875" style="2"/>
    <col min="7937" max="7937" width="13.375" style="2" customWidth="1"/>
    <col min="7938" max="7938" width="22.125" style="2" customWidth="1"/>
    <col min="7939" max="7939" width="12.125" style="2" customWidth="1"/>
    <col min="7940" max="7942" width="10.875" style="2"/>
    <col min="7943" max="7944" width="9.625" style="2" customWidth="1"/>
    <col min="7945" max="7946" width="12.125" style="2" customWidth="1"/>
    <col min="7947" max="8192" width="10.875" style="2"/>
    <col min="8193" max="8193" width="13.375" style="2" customWidth="1"/>
    <col min="8194" max="8194" width="22.125" style="2" customWidth="1"/>
    <col min="8195" max="8195" width="12.125" style="2" customWidth="1"/>
    <col min="8196" max="8198" width="10.875" style="2"/>
    <col min="8199" max="8200" width="9.625" style="2" customWidth="1"/>
    <col min="8201" max="8202" width="12.125" style="2" customWidth="1"/>
    <col min="8203" max="8448" width="10.875" style="2"/>
    <col min="8449" max="8449" width="13.375" style="2" customWidth="1"/>
    <col min="8450" max="8450" width="22.125" style="2" customWidth="1"/>
    <col min="8451" max="8451" width="12.125" style="2" customWidth="1"/>
    <col min="8452" max="8454" width="10.875" style="2"/>
    <col min="8455" max="8456" width="9.625" style="2" customWidth="1"/>
    <col min="8457" max="8458" width="12.125" style="2" customWidth="1"/>
    <col min="8459" max="8704" width="10.875" style="2"/>
    <col min="8705" max="8705" width="13.375" style="2" customWidth="1"/>
    <col min="8706" max="8706" width="22.125" style="2" customWidth="1"/>
    <col min="8707" max="8707" width="12.125" style="2" customWidth="1"/>
    <col min="8708" max="8710" width="10.875" style="2"/>
    <col min="8711" max="8712" width="9.625" style="2" customWidth="1"/>
    <col min="8713" max="8714" width="12.125" style="2" customWidth="1"/>
    <col min="8715" max="8960" width="10.875" style="2"/>
    <col min="8961" max="8961" width="13.375" style="2" customWidth="1"/>
    <col min="8962" max="8962" width="22.125" style="2" customWidth="1"/>
    <col min="8963" max="8963" width="12.125" style="2" customWidth="1"/>
    <col min="8964" max="8966" width="10.875" style="2"/>
    <col min="8967" max="8968" width="9.625" style="2" customWidth="1"/>
    <col min="8969" max="8970" width="12.125" style="2" customWidth="1"/>
    <col min="8971" max="9216" width="10.875" style="2"/>
    <col min="9217" max="9217" width="13.375" style="2" customWidth="1"/>
    <col min="9218" max="9218" width="22.125" style="2" customWidth="1"/>
    <col min="9219" max="9219" width="12.125" style="2" customWidth="1"/>
    <col min="9220" max="9222" width="10.875" style="2"/>
    <col min="9223" max="9224" width="9.625" style="2" customWidth="1"/>
    <col min="9225" max="9226" width="12.125" style="2" customWidth="1"/>
    <col min="9227" max="9472" width="10.875" style="2"/>
    <col min="9473" max="9473" width="13.375" style="2" customWidth="1"/>
    <col min="9474" max="9474" width="22.125" style="2" customWidth="1"/>
    <col min="9475" max="9475" width="12.125" style="2" customWidth="1"/>
    <col min="9476" max="9478" width="10.875" style="2"/>
    <col min="9479" max="9480" width="9.625" style="2" customWidth="1"/>
    <col min="9481" max="9482" width="12.125" style="2" customWidth="1"/>
    <col min="9483" max="9728" width="10.875" style="2"/>
    <col min="9729" max="9729" width="13.375" style="2" customWidth="1"/>
    <col min="9730" max="9730" width="22.125" style="2" customWidth="1"/>
    <col min="9731" max="9731" width="12.125" style="2" customWidth="1"/>
    <col min="9732" max="9734" width="10.875" style="2"/>
    <col min="9735" max="9736" width="9.625" style="2" customWidth="1"/>
    <col min="9737" max="9738" width="12.125" style="2" customWidth="1"/>
    <col min="9739" max="9984" width="10.875" style="2"/>
    <col min="9985" max="9985" width="13.375" style="2" customWidth="1"/>
    <col min="9986" max="9986" width="22.125" style="2" customWidth="1"/>
    <col min="9987" max="9987" width="12.125" style="2" customWidth="1"/>
    <col min="9988" max="9990" width="10.875" style="2"/>
    <col min="9991" max="9992" width="9.625" style="2" customWidth="1"/>
    <col min="9993" max="9994" width="12.125" style="2" customWidth="1"/>
    <col min="9995" max="10240" width="10.875" style="2"/>
    <col min="10241" max="10241" width="13.375" style="2" customWidth="1"/>
    <col min="10242" max="10242" width="22.125" style="2" customWidth="1"/>
    <col min="10243" max="10243" width="12.125" style="2" customWidth="1"/>
    <col min="10244" max="10246" width="10.875" style="2"/>
    <col min="10247" max="10248" width="9.625" style="2" customWidth="1"/>
    <col min="10249" max="10250" width="12.125" style="2" customWidth="1"/>
    <col min="10251" max="10496" width="10.875" style="2"/>
    <col min="10497" max="10497" width="13.375" style="2" customWidth="1"/>
    <col min="10498" max="10498" width="22.125" style="2" customWidth="1"/>
    <col min="10499" max="10499" width="12.125" style="2" customWidth="1"/>
    <col min="10500" max="10502" width="10.875" style="2"/>
    <col min="10503" max="10504" width="9.625" style="2" customWidth="1"/>
    <col min="10505" max="10506" width="12.125" style="2" customWidth="1"/>
    <col min="10507" max="10752" width="10.875" style="2"/>
    <col min="10753" max="10753" width="13.375" style="2" customWidth="1"/>
    <col min="10754" max="10754" width="22.125" style="2" customWidth="1"/>
    <col min="10755" max="10755" width="12.125" style="2" customWidth="1"/>
    <col min="10756" max="10758" width="10.875" style="2"/>
    <col min="10759" max="10760" width="9.625" style="2" customWidth="1"/>
    <col min="10761" max="10762" width="12.125" style="2" customWidth="1"/>
    <col min="10763" max="11008" width="10.875" style="2"/>
    <col min="11009" max="11009" width="13.375" style="2" customWidth="1"/>
    <col min="11010" max="11010" width="22.125" style="2" customWidth="1"/>
    <col min="11011" max="11011" width="12.125" style="2" customWidth="1"/>
    <col min="11012" max="11014" width="10.875" style="2"/>
    <col min="11015" max="11016" width="9.625" style="2" customWidth="1"/>
    <col min="11017" max="11018" width="12.125" style="2" customWidth="1"/>
    <col min="11019" max="11264" width="10.875" style="2"/>
    <col min="11265" max="11265" width="13.375" style="2" customWidth="1"/>
    <col min="11266" max="11266" width="22.125" style="2" customWidth="1"/>
    <col min="11267" max="11267" width="12.125" style="2" customWidth="1"/>
    <col min="11268" max="11270" width="10.875" style="2"/>
    <col min="11271" max="11272" width="9.625" style="2" customWidth="1"/>
    <col min="11273" max="11274" width="12.125" style="2" customWidth="1"/>
    <col min="11275" max="11520" width="10.875" style="2"/>
    <col min="11521" max="11521" width="13.375" style="2" customWidth="1"/>
    <col min="11522" max="11522" width="22.125" style="2" customWidth="1"/>
    <col min="11523" max="11523" width="12.125" style="2" customWidth="1"/>
    <col min="11524" max="11526" width="10.875" style="2"/>
    <col min="11527" max="11528" width="9.625" style="2" customWidth="1"/>
    <col min="11529" max="11530" width="12.125" style="2" customWidth="1"/>
    <col min="11531" max="11776" width="10.875" style="2"/>
    <col min="11777" max="11777" width="13.375" style="2" customWidth="1"/>
    <col min="11778" max="11778" width="22.125" style="2" customWidth="1"/>
    <col min="11779" max="11779" width="12.125" style="2" customWidth="1"/>
    <col min="11780" max="11782" width="10.875" style="2"/>
    <col min="11783" max="11784" width="9.625" style="2" customWidth="1"/>
    <col min="11785" max="11786" width="12.125" style="2" customWidth="1"/>
    <col min="11787" max="12032" width="10.875" style="2"/>
    <col min="12033" max="12033" width="13.375" style="2" customWidth="1"/>
    <col min="12034" max="12034" width="22.125" style="2" customWidth="1"/>
    <col min="12035" max="12035" width="12.125" style="2" customWidth="1"/>
    <col min="12036" max="12038" width="10.875" style="2"/>
    <col min="12039" max="12040" width="9.625" style="2" customWidth="1"/>
    <col min="12041" max="12042" width="12.125" style="2" customWidth="1"/>
    <col min="12043" max="12288" width="10.875" style="2"/>
    <col min="12289" max="12289" width="13.375" style="2" customWidth="1"/>
    <col min="12290" max="12290" width="22.125" style="2" customWidth="1"/>
    <col min="12291" max="12291" width="12.125" style="2" customWidth="1"/>
    <col min="12292" max="12294" width="10.875" style="2"/>
    <col min="12295" max="12296" width="9.625" style="2" customWidth="1"/>
    <col min="12297" max="12298" width="12.125" style="2" customWidth="1"/>
    <col min="12299" max="12544" width="10.875" style="2"/>
    <col min="12545" max="12545" width="13.375" style="2" customWidth="1"/>
    <col min="12546" max="12546" width="22.125" style="2" customWidth="1"/>
    <col min="12547" max="12547" width="12.125" style="2" customWidth="1"/>
    <col min="12548" max="12550" width="10.875" style="2"/>
    <col min="12551" max="12552" width="9.625" style="2" customWidth="1"/>
    <col min="12553" max="12554" width="12.125" style="2" customWidth="1"/>
    <col min="12555" max="12800" width="10.875" style="2"/>
    <col min="12801" max="12801" width="13.375" style="2" customWidth="1"/>
    <col min="12802" max="12802" width="22.125" style="2" customWidth="1"/>
    <col min="12803" max="12803" width="12.125" style="2" customWidth="1"/>
    <col min="12804" max="12806" width="10.875" style="2"/>
    <col min="12807" max="12808" width="9.625" style="2" customWidth="1"/>
    <col min="12809" max="12810" width="12.125" style="2" customWidth="1"/>
    <col min="12811" max="13056" width="10.875" style="2"/>
    <col min="13057" max="13057" width="13.375" style="2" customWidth="1"/>
    <col min="13058" max="13058" width="22.125" style="2" customWidth="1"/>
    <col min="13059" max="13059" width="12.125" style="2" customWidth="1"/>
    <col min="13060" max="13062" width="10.875" style="2"/>
    <col min="13063" max="13064" width="9.625" style="2" customWidth="1"/>
    <col min="13065" max="13066" width="12.125" style="2" customWidth="1"/>
    <col min="13067" max="13312" width="10.875" style="2"/>
    <col min="13313" max="13313" width="13.375" style="2" customWidth="1"/>
    <col min="13314" max="13314" width="22.125" style="2" customWidth="1"/>
    <col min="13315" max="13315" width="12.125" style="2" customWidth="1"/>
    <col min="13316" max="13318" width="10.875" style="2"/>
    <col min="13319" max="13320" width="9.625" style="2" customWidth="1"/>
    <col min="13321" max="13322" width="12.125" style="2" customWidth="1"/>
    <col min="13323" max="13568" width="10.875" style="2"/>
    <col min="13569" max="13569" width="13.375" style="2" customWidth="1"/>
    <col min="13570" max="13570" width="22.125" style="2" customWidth="1"/>
    <col min="13571" max="13571" width="12.125" style="2" customWidth="1"/>
    <col min="13572" max="13574" width="10.875" style="2"/>
    <col min="13575" max="13576" width="9.625" style="2" customWidth="1"/>
    <col min="13577" max="13578" width="12.125" style="2" customWidth="1"/>
    <col min="13579" max="13824" width="10.875" style="2"/>
    <col min="13825" max="13825" width="13.375" style="2" customWidth="1"/>
    <col min="13826" max="13826" width="22.125" style="2" customWidth="1"/>
    <col min="13827" max="13827" width="12.125" style="2" customWidth="1"/>
    <col min="13828" max="13830" width="10.875" style="2"/>
    <col min="13831" max="13832" width="9.625" style="2" customWidth="1"/>
    <col min="13833" max="13834" width="12.125" style="2" customWidth="1"/>
    <col min="13835" max="14080" width="10.875" style="2"/>
    <col min="14081" max="14081" width="13.375" style="2" customWidth="1"/>
    <col min="14082" max="14082" width="22.125" style="2" customWidth="1"/>
    <col min="14083" max="14083" width="12.125" style="2" customWidth="1"/>
    <col min="14084" max="14086" width="10.875" style="2"/>
    <col min="14087" max="14088" width="9.625" style="2" customWidth="1"/>
    <col min="14089" max="14090" width="12.125" style="2" customWidth="1"/>
    <col min="14091" max="14336" width="10.875" style="2"/>
    <col min="14337" max="14337" width="13.375" style="2" customWidth="1"/>
    <col min="14338" max="14338" width="22.125" style="2" customWidth="1"/>
    <col min="14339" max="14339" width="12.125" style="2" customWidth="1"/>
    <col min="14340" max="14342" width="10.875" style="2"/>
    <col min="14343" max="14344" width="9.625" style="2" customWidth="1"/>
    <col min="14345" max="14346" width="12.125" style="2" customWidth="1"/>
    <col min="14347" max="14592" width="10.875" style="2"/>
    <col min="14593" max="14593" width="13.375" style="2" customWidth="1"/>
    <col min="14594" max="14594" width="22.125" style="2" customWidth="1"/>
    <col min="14595" max="14595" width="12.125" style="2" customWidth="1"/>
    <col min="14596" max="14598" width="10.875" style="2"/>
    <col min="14599" max="14600" width="9.625" style="2" customWidth="1"/>
    <col min="14601" max="14602" width="12.125" style="2" customWidth="1"/>
    <col min="14603" max="14848" width="10.875" style="2"/>
    <col min="14849" max="14849" width="13.375" style="2" customWidth="1"/>
    <col min="14850" max="14850" width="22.125" style="2" customWidth="1"/>
    <col min="14851" max="14851" width="12.125" style="2" customWidth="1"/>
    <col min="14852" max="14854" width="10.875" style="2"/>
    <col min="14855" max="14856" width="9.625" style="2" customWidth="1"/>
    <col min="14857" max="14858" width="12.125" style="2" customWidth="1"/>
    <col min="14859" max="15104" width="10.875" style="2"/>
    <col min="15105" max="15105" width="13.375" style="2" customWidth="1"/>
    <col min="15106" max="15106" width="22.125" style="2" customWidth="1"/>
    <col min="15107" max="15107" width="12.125" style="2" customWidth="1"/>
    <col min="15108" max="15110" width="10.875" style="2"/>
    <col min="15111" max="15112" width="9.625" style="2" customWidth="1"/>
    <col min="15113" max="15114" width="12.125" style="2" customWidth="1"/>
    <col min="15115" max="15360" width="10.875" style="2"/>
    <col min="15361" max="15361" width="13.375" style="2" customWidth="1"/>
    <col min="15362" max="15362" width="22.125" style="2" customWidth="1"/>
    <col min="15363" max="15363" width="12.125" style="2" customWidth="1"/>
    <col min="15364" max="15366" width="10.875" style="2"/>
    <col min="15367" max="15368" width="9.625" style="2" customWidth="1"/>
    <col min="15369" max="15370" width="12.125" style="2" customWidth="1"/>
    <col min="15371" max="15616" width="10.875" style="2"/>
    <col min="15617" max="15617" width="13.375" style="2" customWidth="1"/>
    <col min="15618" max="15618" width="22.125" style="2" customWidth="1"/>
    <col min="15619" max="15619" width="12.125" style="2" customWidth="1"/>
    <col min="15620" max="15622" width="10.875" style="2"/>
    <col min="15623" max="15624" width="9.625" style="2" customWidth="1"/>
    <col min="15625" max="15626" width="12.125" style="2" customWidth="1"/>
    <col min="15627" max="15872" width="10.875" style="2"/>
    <col min="15873" max="15873" width="13.375" style="2" customWidth="1"/>
    <col min="15874" max="15874" width="22.125" style="2" customWidth="1"/>
    <col min="15875" max="15875" width="12.125" style="2" customWidth="1"/>
    <col min="15876" max="15878" width="10.875" style="2"/>
    <col min="15879" max="15880" width="9.625" style="2" customWidth="1"/>
    <col min="15881" max="15882" width="12.125" style="2" customWidth="1"/>
    <col min="15883" max="16128" width="10.875" style="2"/>
    <col min="16129" max="16129" width="13.375" style="2" customWidth="1"/>
    <col min="16130" max="16130" width="22.125" style="2" customWidth="1"/>
    <col min="16131" max="16131" width="12.125" style="2" customWidth="1"/>
    <col min="16132" max="16134" width="10.875" style="2"/>
    <col min="16135" max="16136" width="9.625" style="2" customWidth="1"/>
    <col min="16137" max="16138" width="12.125" style="2" customWidth="1"/>
    <col min="16139" max="16384" width="10.875" style="2"/>
  </cols>
  <sheetData>
    <row r="1" spans="1:12" x14ac:dyDescent="0.2">
      <c r="A1" s="1"/>
    </row>
    <row r="6" spans="1:12" x14ac:dyDescent="0.2">
      <c r="E6" s="3" t="s">
        <v>589</v>
      </c>
    </row>
    <row r="7" spans="1:12" ht="18" thickBot="1" x14ac:dyDescent="0.25">
      <c r="B7" s="5"/>
      <c r="C7" s="43" t="s">
        <v>590</v>
      </c>
      <c r="D7" s="5"/>
      <c r="E7" s="5"/>
      <c r="F7" s="5"/>
      <c r="G7" s="5"/>
      <c r="H7" s="5"/>
      <c r="I7" s="5"/>
      <c r="J7" s="5"/>
      <c r="K7" s="5"/>
      <c r="L7" s="5"/>
    </row>
    <row r="8" spans="1:12" x14ac:dyDescent="0.2">
      <c r="C8" s="6"/>
      <c r="D8" s="7"/>
      <c r="E8" s="7"/>
      <c r="F8" s="22" t="s">
        <v>591</v>
      </c>
      <c r="G8" s="7"/>
      <c r="H8" s="7"/>
      <c r="I8" s="6"/>
      <c r="J8" s="6"/>
      <c r="K8" s="7"/>
      <c r="L8" s="7"/>
    </row>
    <row r="9" spans="1:12" x14ac:dyDescent="0.2">
      <c r="B9" s="1" t="s">
        <v>545</v>
      </c>
      <c r="C9" s="9" t="s">
        <v>575</v>
      </c>
      <c r="D9" s="6"/>
      <c r="E9" s="6"/>
      <c r="F9" s="6"/>
      <c r="G9" s="6"/>
      <c r="H9" s="6"/>
      <c r="I9" s="9" t="s">
        <v>592</v>
      </c>
      <c r="J9" s="9" t="s">
        <v>547</v>
      </c>
      <c r="K9" s="6"/>
      <c r="L9" s="6"/>
    </row>
    <row r="10" spans="1:12" x14ac:dyDescent="0.2">
      <c r="B10" s="7"/>
      <c r="C10" s="11"/>
      <c r="D10" s="10" t="s">
        <v>549</v>
      </c>
      <c r="E10" s="10" t="s">
        <v>550</v>
      </c>
      <c r="F10" s="10" t="s">
        <v>551</v>
      </c>
      <c r="G10" s="10" t="s">
        <v>552</v>
      </c>
      <c r="H10" s="10" t="s">
        <v>330</v>
      </c>
      <c r="I10" s="11"/>
      <c r="J10" s="32" t="s">
        <v>575</v>
      </c>
      <c r="K10" s="10" t="s">
        <v>554</v>
      </c>
      <c r="L10" s="10" t="s">
        <v>576</v>
      </c>
    </row>
    <row r="11" spans="1:12" x14ac:dyDescent="0.2">
      <c r="C11" s="12" t="s">
        <v>555</v>
      </c>
      <c r="D11" s="13" t="s">
        <v>555</v>
      </c>
      <c r="E11" s="13" t="s">
        <v>555</v>
      </c>
      <c r="F11" s="13" t="s">
        <v>555</v>
      </c>
      <c r="G11" s="13" t="s">
        <v>555</v>
      </c>
      <c r="H11" s="13" t="s">
        <v>555</v>
      </c>
      <c r="I11" s="13" t="s">
        <v>19</v>
      </c>
      <c r="J11" s="13" t="s">
        <v>19</v>
      </c>
      <c r="K11" s="13" t="s">
        <v>19</v>
      </c>
      <c r="L11" s="13" t="s">
        <v>19</v>
      </c>
    </row>
    <row r="12" spans="1:12" x14ac:dyDescent="0.2">
      <c r="B12" s="1" t="s">
        <v>556</v>
      </c>
      <c r="C12" s="14">
        <f t="shared" ref="C12:C18" si="0">SUM(D12:H12)</f>
        <v>52</v>
      </c>
      <c r="D12" s="24" t="s">
        <v>593</v>
      </c>
      <c r="E12" s="15">
        <v>1</v>
      </c>
      <c r="F12" s="15">
        <v>21</v>
      </c>
      <c r="G12" s="15">
        <v>29</v>
      </c>
      <c r="H12" s="15">
        <v>1</v>
      </c>
      <c r="I12" s="15">
        <v>3595</v>
      </c>
      <c r="J12" s="16">
        <f t="shared" ref="J12:J17" si="1">K12+L12</f>
        <v>3460</v>
      </c>
      <c r="K12" s="15">
        <v>1145</v>
      </c>
      <c r="L12" s="15">
        <v>2315</v>
      </c>
    </row>
    <row r="13" spans="1:12" x14ac:dyDescent="0.2">
      <c r="B13" s="1" t="s">
        <v>594</v>
      </c>
      <c r="C13" s="14">
        <f t="shared" si="0"/>
        <v>57</v>
      </c>
      <c r="D13" s="24" t="s">
        <v>593</v>
      </c>
      <c r="E13" s="15">
        <v>1</v>
      </c>
      <c r="F13" s="15">
        <v>21</v>
      </c>
      <c r="G13" s="15">
        <v>34</v>
      </c>
      <c r="H13" s="15">
        <v>1</v>
      </c>
      <c r="I13" s="15">
        <v>3815</v>
      </c>
      <c r="J13" s="16">
        <f t="shared" si="1"/>
        <v>3493</v>
      </c>
      <c r="K13" s="15">
        <v>848</v>
      </c>
      <c r="L13" s="15">
        <v>2645</v>
      </c>
    </row>
    <row r="14" spans="1:12" x14ac:dyDescent="0.2">
      <c r="B14" s="1" t="s">
        <v>595</v>
      </c>
      <c r="C14" s="14">
        <f t="shared" si="0"/>
        <v>59</v>
      </c>
      <c r="D14" s="24" t="s">
        <v>593</v>
      </c>
      <c r="E14" s="15">
        <v>1</v>
      </c>
      <c r="F14" s="15">
        <v>21</v>
      </c>
      <c r="G14" s="15">
        <v>36</v>
      </c>
      <c r="H14" s="15">
        <v>1</v>
      </c>
      <c r="I14" s="15">
        <v>3915</v>
      </c>
      <c r="J14" s="16">
        <f t="shared" si="1"/>
        <v>3777</v>
      </c>
      <c r="K14" s="15">
        <v>963</v>
      </c>
      <c r="L14" s="15">
        <v>2814</v>
      </c>
    </row>
    <row r="15" spans="1:12" x14ac:dyDescent="0.2">
      <c r="B15" s="1" t="s">
        <v>596</v>
      </c>
      <c r="C15" s="14">
        <f t="shared" si="0"/>
        <v>64</v>
      </c>
      <c r="D15" s="24" t="s">
        <v>593</v>
      </c>
      <c r="E15" s="15">
        <v>1</v>
      </c>
      <c r="F15" s="15">
        <v>21</v>
      </c>
      <c r="G15" s="15">
        <v>41</v>
      </c>
      <c r="H15" s="15">
        <v>1</v>
      </c>
      <c r="I15" s="15">
        <v>4156</v>
      </c>
      <c r="J15" s="16">
        <f t="shared" si="1"/>
        <v>3949</v>
      </c>
      <c r="K15" s="15">
        <v>859</v>
      </c>
      <c r="L15" s="15">
        <v>3090</v>
      </c>
    </row>
    <row r="16" spans="1:12" x14ac:dyDescent="0.2">
      <c r="B16" s="1" t="s">
        <v>597</v>
      </c>
      <c r="C16" s="14">
        <f t="shared" si="0"/>
        <v>67</v>
      </c>
      <c r="D16" s="24" t="s">
        <v>593</v>
      </c>
      <c r="E16" s="15">
        <v>1</v>
      </c>
      <c r="F16" s="15">
        <v>21</v>
      </c>
      <c r="G16" s="15">
        <v>44</v>
      </c>
      <c r="H16" s="15">
        <v>1</v>
      </c>
      <c r="I16" s="15">
        <v>4276</v>
      </c>
      <c r="J16" s="16">
        <f t="shared" si="1"/>
        <v>4106</v>
      </c>
      <c r="K16" s="15">
        <v>893</v>
      </c>
      <c r="L16" s="15">
        <v>3213</v>
      </c>
    </row>
    <row r="17" spans="1:12" x14ac:dyDescent="0.2">
      <c r="B17" s="1" t="s">
        <v>598</v>
      </c>
      <c r="C17" s="14">
        <f t="shared" si="0"/>
        <v>74</v>
      </c>
      <c r="D17" s="24" t="s">
        <v>593</v>
      </c>
      <c r="E17" s="15">
        <v>1</v>
      </c>
      <c r="F17" s="15">
        <v>22</v>
      </c>
      <c r="G17" s="15">
        <v>50</v>
      </c>
      <c r="H17" s="15">
        <v>1</v>
      </c>
      <c r="I17" s="15">
        <v>4597</v>
      </c>
      <c r="J17" s="16">
        <f t="shared" si="1"/>
        <v>4325</v>
      </c>
      <c r="K17" s="15">
        <v>937</v>
      </c>
      <c r="L17" s="15">
        <v>3388</v>
      </c>
    </row>
    <row r="18" spans="1:12" x14ac:dyDescent="0.2">
      <c r="B18" s="3" t="s">
        <v>599</v>
      </c>
      <c r="C18" s="17">
        <f t="shared" si="0"/>
        <v>77</v>
      </c>
      <c r="D18" s="50" t="s">
        <v>593</v>
      </c>
      <c r="E18" s="19">
        <f t="shared" ref="E18:L18" si="2">E20+E21+E22+E23</f>
        <v>1</v>
      </c>
      <c r="F18" s="19">
        <f t="shared" si="2"/>
        <v>23</v>
      </c>
      <c r="G18" s="19">
        <f t="shared" si="2"/>
        <v>52</v>
      </c>
      <c r="H18" s="19">
        <f t="shared" si="2"/>
        <v>1</v>
      </c>
      <c r="I18" s="19">
        <f t="shared" si="2"/>
        <v>4757</v>
      </c>
      <c r="J18" s="19">
        <f t="shared" si="2"/>
        <v>4420</v>
      </c>
      <c r="K18" s="19">
        <f t="shared" si="2"/>
        <v>927</v>
      </c>
      <c r="L18" s="19">
        <f t="shared" si="2"/>
        <v>3493</v>
      </c>
    </row>
    <row r="19" spans="1:12" x14ac:dyDescent="0.2">
      <c r="C19" s="6"/>
      <c r="D19" s="15"/>
      <c r="E19" s="15"/>
      <c r="F19" s="15"/>
      <c r="G19" s="15"/>
      <c r="H19" s="15"/>
      <c r="I19" s="15"/>
      <c r="K19" s="15"/>
      <c r="L19" s="15"/>
    </row>
    <row r="20" spans="1:12" x14ac:dyDescent="0.2">
      <c r="B20" s="1" t="s">
        <v>600</v>
      </c>
      <c r="C20" s="14">
        <f>SUM(D20:H20)</f>
        <v>14</v>
      </c>
      <c r="D20" s="24" t="s">
        <v>39</v>
      </c>
      <c r="E20" s="24" t="s">
        <v>39</v>
      </c>
      <c r="F20" s="15">
        <v>11</v>
      </c>
      <c r="G20" s="15">
        <v>3</v>
      </c>
      <c r="H20" s="24" t="s">
        <v>39</v>
      </c>
      <c r="I20" s="15">
        <v>1000</v>
      </c>
      <c r="J20" s="16">
        <f>K20+L20</f>
        <v>901</v>
      </c>
      <c r="K20" s="15">
        <v>279</v>
      </c>
      <c r="L20" s="15">
        <v>622</v>
      </c>
    </row>
    <row r="21" spans="1:12" x14ac:dyDescent="0.2">
      <c r="B21" s="1" t="s">
        <v>601</v>
      </c>
      <c r="C21" s="14">
        <f>SUM(D21:H21)</f>
        <v>54</v>
      </c>
      <c r="D21" s="24" t="s">
        <v>39</v>
      </c>
      <c r="E21" s="24" t="s">
        <v>39</v>
      </c>
      <c r="F21" s="15">
        <v>11</v>
      </c>
      <c r="G21" s="15">
        <v>43</v>
      </c>
      <c r="H21" s="24" t="s">
        <v>39</v>
      </c>
      <c r="I21" s="15">
        <v>3385</v>
      </c>
      <c r="J21" s="16">
        <f>K21+L21</f>
        <v>3262</v>
      </c>
      <c r="K21" s="15">
        <v>591</v>
      </c>
      <c r="L21" s="15">
        <v>2671</v>
      </c>
    </row>
    <row r="22" spans="1:12" x14ac:dyDescent="0.2">
      <c r="B22" s="1" t="s">
        <v>602</v>
      </c>
      <c r="C22" s="14">
        <f>SUM(D22:H22)</f>
        <v>8</v>
      </c>
      <c r="D22" s="24" t="s">
        <v>39</v>
      </c>
      <c r="E22" s="15">
        <v>1</v>
      </c>
      <c r="F22" s="15">
        <v>1</v>
      </c>
      <c r="G22" s="15">
        <v>6</v>
      </c>
      <c r="H22" s="24" t="s">
        <v>39</v>
      </c>
      <c r="I22" s="15">
        <v>282</v>
      </c>
      <c r="J22" s="16">
        <f>K22+L22</f>
        <v>257</v>
      </c>
      <c r="K22" s="15">
        <v>57</v>
      </c>
      <c r="L22" s="15">
        <v>200</v>
      </c>
    </row>
    <row r="23" spans="1:12" x14ac:dyDescent="0.2">
      <c r="B23" s="1" t="s">
        <v>603</v>
      </c>
      <c r="C23" s="14">
        <f>SUM(D23:H23)</f>
        <v>1</v>
      </c>
      <c r="D23" s="24" t="s">
        <v>39</v>
      </c>
      <c r="E23" s="24" t="s">
        <v>39</v>
      </c>
      <c r="F23" s="24" t="s">
        <v>39</v>
      </c>
      <c r="G23" s="24" t="s">
        <v>39</v>
      </c>
      <c r="H23" s="15">
        <v>1</v>
      </c>
      <c r="I23" s="15">
        <v>90</v>
      </c>
      <c r="J23" s="50" t="s">
        <v>39</v>
      </c>
      <c r="K23" s="24" t="s">
        <v>39</v>
      </c>
      <c r="L23" s="24" t="s">
        <v>39</v>
      </c>
    </row>
    <row r="24" spans="1:12" ht="18" thickBot="1" x14ac:dyDescent="0.25">
      <c r="B24" s="5"/>
      <c r="C24" s="20"/>
      <c r="D24" s="29"/>
      <c r="E24" s="29"/>
      <c r="F24" s="29"/>
      <c r="G24" s="29"/>
      <c r="H24" s="29"/>
      <c r="I24" s="29"/>
      <c r="J24" s="29"/>
      <c r="K24" s="29"/>
      <c r="L24" s="29"/>
    </row>
    <row r="25" spans="1:12" x14ac:dyDescent="0.2">
      <c r="C25" s="1" t="s">
        <v>604</v>
      </c>
    </row>
    <row r="26" spans="1:12" x14ac:dyDescent="0.2">
      <c r="A26" s="1"/>
    </row>
  </sheetData>
  <phoneticPr fontId="2"/>
  <pageMargins left="0.23000000000000004" right="0.23000000000000004" top="0.55000000000000004" bottom="0.51" header="0.51200000000000001" footer="0.51200000000000001"/>
  <pageSetup paperSize="12" scale="75" orientation="portrait" verticalDpi="0" r:id="rId1"/>
  <headerFooter alignWithMargins="0"/>
  <rowBreaks count="1" manualBreakCount="1">
    <brk id="2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34"/>
  <sheetViews>
    <sheetView showGridLines="0" zoomScale="75" zoomScaleNormal="100" workbookViewId="0"/>
  </sheetViews>
  <sheetFormatPr defaultColWidth="10.875" defaultRowHeight="17.25" x14ac:dyDescent="0.2"/>
  <cols>
    <col min="1" max="1" width="13.375" style="2" customWidth="1"/>
    <col min="2" max="2" width="22.125" style="2" customWidth="1"/>
    <col min="3" max="3" width="12.125" style="2" customWidth="1"/>
    <col min="4" max="6" width="10.875" style="2"/>
    <col min="7" max="8" width="9.625" style="2" customWidth="1"/>
    <col min="9" max="10" width="12.125" style="2" customWidth="1"/>
    <col min="11" max="256" width="10.875" style="2"/>
    <col min="257" max="257" width="13.375" style="2" customWidth="1"/>
    <col min="258" max="258" width="22.125" style="2" customWidth="1"/>
    <col min="259" max="259" width="12.125" style="2" customWidth="1"/>
    <col min="260" max="262" width="10.875" style="2"/>
    <col min="263" max="264" width="9.625" style="2" customWidth="1"/>
    <col min="265" max="266" width="12.125" style="2" customWidth="1"/>
    <col min="267" max="512" width="10.875" style="2"/>
    <col min="513" max="513" width="13.375" style="2" customWidth="1"/>
    <col min="514" max="514" width="22.125" style="2" customWidth="1"/>
    <col min="515" max="515" width="12.125" style="2" customWidth="1"/>
    <col min="516" max="518" width="10.875" style="2"/>
    <col min="519" max="520" width="9.625" style="2" customWidth="1"/>
    <col min="521" max="522" width="12.125" style="2" customWidth="1"/>
    <col min="523" max="768" width="10.875" style="2"/>
    <col min="769" max="769" width="13.375" style="2" customWidth="1"/>
    <col min="770" max="770" width="22.125" style="2" customWidth="1"/>
    <col min="771" max="771" width="12.125" style="2" customWidth="1"/>
    <col min="772" max="774" width="10.875" style="2"/>
    <col min="775" max="776" width="9.625" style="2" customWidth="1"/>
    <col min="777" max="778" width="12.125" style="2" customWidth="1"/>
    <col min="779" max="1024" width="10.875" style="2"/>
    <col min="1025" max="1025" width="13.375" style="2" customWidth="1"/>
    <col min="1026" max="1026" width="22.125" style="2" customWidth="1"/>
    <col min="1027" max="1027" width="12.125" style="2" customWidth="1"/>
    <col min="1028" max="1030" width="10.875" style="2"/>
    <col min="1031" max="1032" width="9.625" style="2" customWidth="1"/>
    <col min="1033" max="1034" width="12.125" style="2" customWidth="1"/>
    <col min="1035" max="1280" width="10.875" style="2"/>
    <col min="1281" max="1281" width="13.375" style="2" customWidth="1"/>
    <col min="1282" max="1282" width="22.125" style="2" customWidth="1"/>
    <col min="1283" max="1283" width="12.125" style="2" customWidth="1"/>
    <col min="1284" max="1286" width="10.875" style="2"/>
    <col min="1287" max="1288" width="9.625" style="2" customWidth="1"/>
    <col min="1289" max="1290" width="12.125" style="2" customWidth="1"/>
    <col min="1291" max="1536" width="10.875" style="2"/>
    <col min="1537" max="1537" width="13.375" style="2" customWidth="1"/>
    <col min="1538" max="1538" width="22.125" style="2" customWidth="1"/>
    <col min="1539" max="1539" width="12.125" style="2" customWidth="1"/>
    <col min="1540" max="1542" width="10.875" style="2"/>
    <col min="1543" max="1544" width="9.625" style="2" customWidth="1"/>
    <col min="1545" max="1546" width="12.125" style="2" customWidth="1"/>
    <col min="1547" max="1792" width="10.875" style="2"/>
    <col min="1793" max="1793" width="13.375" style="2" customWidth="1"/>
    <col min="1794" max="1794" width="22.125" style="2" customWidth="1"/>
    <col min="1795" max="1795" width="12.125" style="2" customWidth="1"/>
    <col min="1796" max="1798" width="10.875" style="2"/>
    <col min="1799" max="1800" width="9.625" style="2" customWidth="1"/>
    <col min="1801" max="1802" width="12.125" style="2" customWidth="1"/>
    <col min="1803" max="2048" width="10.875" style="2"/>
    <col min="2049" max="2049" width="13.375" style="2" customWidth="1"/>
    <col min="2050" max="2050" width="22.125" style="2" customWidth="1"/>
    <col min="2051" max="2051" width="12.125" style="2" customWidth="1"/>
    <col min="2052" max="2054" width="10.875" style="2"/>
    <col min="2055" max="2056" width="9.625" style="2" customWidth="1"/>
    <col min="2057" max="2058" width="12.125" style="2" customWidth="1"/>
    <col min="2059" max="2304" width="10.875" style="2"/>
    <col min="2305" max="2305" width="13.375" style="2" customWidth="1"/>
    <col min="2306" max="2306" width="22.125" style="2" customWidth="1"/>
    <col min="2307" max="2307" width="12.125" style="2" customWidth="1"/>
    <col min="2308" max="2310" width="10.875" style="2"/>
    <col min="2311" max="2312" width="9.625" style="2" customWidth="1"/>
    <col min="2313" max="2314" width="12.125" style="2" customWidth="1"/>
    <col min="2315" max="2560" width="10.875" style="2"/>
    <col min="2561" max="2561" width="13.375" style="2" customWidth="1"/>
    <col min="2562" max="2562" width="22.125" style="2" customWidth="1"/>
    <col min="2563" max="2563" width="12.125" style="2" customWidth="1"/>
    <col min="2564" max="2566" width="10.875" style="2"/>
    <col min="2567" max="2568" width="9.625" style="2" customWidth="1"/>
    <col min="2569" max="2570" width="12.125" style="2" customWidth="1"/>
    <col min="2571" max="2816" width="10.875" style="2"/>
    <col min="2817" max="2817" width="13.375" style="2" customWidth="1"/>
    <col min="2818" max="2818" width="22.125" style="2" customWidth="1"/>
    <col min="2819" max="2819" width="12.125" style="2" customWidth="1"/>
    <col min="2820" max="2822" width="10.875" style="2"/>
    <col min="2823" max="2824" width="9.625" style="2" customWidth="1"/>
    <col min="2825" max="2826" width="12.125" style="2" customWidth="1"/>
    <col min="2827" max="3072" width="10.875" style="2"/>
    <col min="3073" max="3073" width="13.375" style="2" customWidth="1"/>
    <col min="3074" max="3074" width="22.125" style="2" customWidth="1"/>
    <col min="3075" max="3075" width="12.125" style="2" customWidth="1"/>
    <col min="3076" max="3078" width="10.875" style="2"/>
    <col min="3079" max="3080" width="9.625" style="2" customWidth="1"/>
    <col min="3081" max="3082" width="12.125" style="2" customWidth="1"/>
    <col min="3083" max="3328" width="10.875" style="2"/>
    <col min="3329" max="3329" width="13.375" style="2" customWidth="1"/>
    <col min="3330" max="3330" width="22.125" style="2" customWidth="1"/>
    <col min="3331" max="3331" width="12.125" style="2" customWidth="1"/>
    <col min="3332" max="3334" width="10.875" style="2"/>
    <col min="3335" max="3336" width="9.625" style="2" customWidth="1"/>
    <col min="3337" max="3338" width="12.125" style="2" customWidth="1"/>
    <col min="3339" max="3584" width="10.875" style="2"/>
    <col min="3585" max="3585" width="13.375" style="2" customWidth="1"/>
    <col min="3586" max="3586" width="22.125" style="2" customWidth="1"/>
    <col min="3587" max="3587" width="12.125" style="2" customWidth="1"/>
    <col min="3588" max="3590" width="10.875" style="2"/>
    <col min="3591" max="3592" width="9.625" style="2" customWidth="1"/>
    <col min="3593" max="3594" width="12.125" style="2" customWidth="1"/>
    <col min="3595" max="3840" width="10.875" style="2"/>
    <col min="3841" max="3841" width="13.375" style="2" customWidth="1"/>
    <col min="3842" max="3842" width="22.125" style="2" customWidth="1"/>
    <col min="3843" max="3843" width="12.125" style="2" customWidth="1"/>
    <col min="3844" max="3846" width="10.875" style="2"/>
    <col min="3847" max="3848" width="9.625" style="2" customWidth="1"/>
    <col min="3849" max="3850" width="12.125" style="2" customWidth="1"/>
    <col min="3851" max="4096" width="10.875" style="2"/>
    <col min="4097" max="4097" width="13.375" style="2" customWidth="1"/>
    <col min="4098" max="4098" width="22.125" style="2" customWidth="1"/>
    <col min="4099" max="4099" width="12.125" style="2" customWidth="1"/>
    <col min="4100" max="4102" width="10.875" style="2"/>
    <col min="4103" max="4104" width="9.625" style="2" customWidth="1"/>
    <col min="4105" max="4106" width="12.125" style="2" customWidth="1"/>
    <col min="4107" max="4352" width="10.875" style="2"/>
    <col min="4353" max="4353" width="13.375" style="2" customWidth="1"/>
    <col min="4354" max="4354" width="22.125" style="2" customWidth="1"/>
    <col min="4355" max="4355" width="12.125" style="2" customWidth="1"/>
    <col min="4356" max="4358" width="10.875" style="2"/>
    <col min="4359" max="4360" width="9.625" style="2" customWidth="1"/>
    <col min="4361" max="4362" width="12.125" style="2" customWidth="1"/>
    <col min="4363" max="4608" width="10.875" style="2"/>
    <col min="4609" max="4609" width="13.375" style="2" customWidth="1"/>
    <col min="4610" max="4610" width="22.125" style="2" customWidth="1"/>
    <col min="4611" max="4611" width="12.125" style="2" customWidth="1"/>
    <col min="4612" max="4614" width="10.875" style="2"/>
    <col min="4615" max="4616" width="9.625" style="2" customWidth="1"/>
    <col min="4617" max="4618" width="12.125" style="2" customWidth="1"/>
    <col min="4619" max="4864" width="10.875" style="2"/>
    <col min="4865" max="4865" width="13.375" style="2" customWidth="1"/>
    <col min="4866" max="4866" width="22.125" style="2" customWidth="1"/>
    <col min="4867" max="4867" width="12.125" style="2" customWidth="1"/>
    <col min="4868" max="4870" width="10.875" style="2"/>
    <col min="4871" max="4872" width="9.625" style="2" customWidth="1"/>
    <col min="4873" max="4874" width="12.125" style="2" customWidth="1"/>
    <col min="4875" max="5120" width="10.875" style="2"/>
    <col min="5121" max="5121" width="13.375" style="2" customWidth="1"/>
    <col min="5122" max="5122" width="22.125" style="2" customWidth="1"/>
    <col min="5123" max="5123" width="12.125" style="2" customWidth="1"/>
    <col min="5124" max="5126" width="10.875" style="2"/>
    <col min="5127" max="5128" width="9.625" style="2" customWidth="1"/>
    <col min="5129" max="5130" width="12.125" style="2" customWidth="1"/>
    <col min="5131" max="5376" width="10.875" style="2"/>
    <col min="5377" max="5377" width="13.375" style="2" customWidth="1"/>
    <col min="5378" max="5378" width="22.125" style="2" customWidth="1"/>
    <col min="5379" max="5379" width="12.125" style="2" customWidth="1"/>
    <col min="5380" max="5382" width="10.875" style="2"/>
    <col min="5383" max="5384" width="9.625" style="2" customWidth="1"/>
    <col min="5385" max="5386" width="12.125" style="2" customWidth="1"/>
    <col min="5387" max="5632" width="10.875" style="2"/>
    <col min="5633" max="5633" width="13.375" style="2" customWidth="1"/>
    <col min="5634" max="5634" width="22.125" style="2" customWidth="1"/>
    <col min="5635" max="5635" width="12.125" style="2" customWidth="1"/>
    <col min="5636" max="5638" width="10.875" style="2"/>
    <col min="5639" max="5640" width="9.625" style="2" customWidth="1"/>
    <col min="5641" max="5642" width="12.125" style="2" customWidth="1"/>
    <col min="5643" max="5888" width="10.875" style="2"/>
    <col min="5889" max="5889" width="13.375" style="2" customWidth="1"/>
    <col min="5890" max="5890" width="22.125" style="2" customWidth="1"/>
    <col min="5891" max="5891" width="12.125" style="2" customWidth="1"/>
    <col min="5892" max="5894" width="10.875" style="2"/>
    <col min="5895" max="5896" width="9.625" style="2" customWidth="1"/>
    <col min="5897" max="5898" width="12.125" style="2" customWidth="1"/>
    <col min="5899" max="6144" width="10.875" style="2"/>
    <col min="6145" max="6145" width="13.375" style="2" customWidth="1"/>
    <col min="6146" max="6146" width="22.125" style="2" customWidth="1"/>
    <col min="6147" max="6147" width="12.125" style="2" customWidth="1"/>
    <col min="6148" max="6150" width="10.875" style="2"/>
    <col min="6151" max="6152" width="9.625" style="2" customWidth="1"/>
    <col min="6153" max="6154" width="12.125" style="2" customWidth="1"/>
    <col min="6155" max="6400" width="10.875" style="2"/>
    <col min="6401" max="6401" width="13.375" style="2" customWidth="1"/>
    <col min="6402" max="6402" width="22.125" style="2" customWidth="1"/>
    <col min="6403" max="6403" width="12.125" style="2" customWidth="1"/>
    <col min="6404" max="6406" width="10.875" style="2"/>
    <col min="6407" max="6408" width="9.625" style="2" customWidth="1"/>
    <col min="6409" max="6410" width="12.125" style="2" customWidth="1"/>
    <col min="6411" max="6656" width="10.875" style="2"/>
    <col min="6657" max="6657" width="13.375" style="2" customWidth="1"/>
    <col min="6658" max="6658" width="22.125" style="2" customWidth="1"/>
    <col min="6659" max="6659" width="12.125" style="2" customWidth="1"/>
    <col min="6660" max="6662" width="10.875" style="2"/>
    <col min="6663" max="6664" width="9.625" style="2" customWidth="1"/>
    <col min="6665" max="6666" width="12.125" style="2" customWidth="1"/>
    <col min="6667" max="6912" width="10.875" style="2"/>
    <col min="6913" max="6913" width="13.375" style="2" customWidth="1"/>
    <col min="6914" max="6914" width="22.125" style="2" customWidth="1"/>
    <col min="6915" max="6915" width="12.125" style="2" customWidth="1"/>
    <col min="6916" max="6918" width="10.875" style="2"/>
    <col min="6919" max="6920" width="9.625" style="2" customWidth="1"/>
    <col min="6921" max="6922" width="12.125" style="2" customWidth="1"/>
    <col min="6923" max="7168" width="10.875" style="2"/>
    <col min="7169" max="7169" width="13.375" style="2" customWidth="1"/>
    <col min="7170" max="7170" width="22.125" style="2" customWidth="1"/>
    <col min="7171" max="7171" width="12.125" style="2" customWidth="1"/>
    <col min="7172" max="7174" width="10.875" style="2"/>
    <col min="7175" max="7176" width="9.625" style="2" customWidth="1"/>
    <col min="7177" max="7178" width="12.125" style="2" customWidth="1"/>
    <col min="7179" max="7424" width="10.875" style="2"/>
    <col min="7425" max="7425" width="13.375" style="2" customWidth="1"/>
    <col min="7426" max="7426" width="22.125" style="2" customWidth="1"/>
    <col min="7427" max="7427" width="12.125" style="2" customWidth="1"/>
    <col min="7428" max="7430" width="10.875" style="2"/>
    <col min="7431" max="7432" width="9.625" style="2" customWidth="1"/>
    <col min="7433" max="7434" width="12.125" style="2" customWidth="1"/>
    <col min="7435" max="7680" width="10.875" style="2"/>
    <col min="7681" max="7681" width="13.375" style="2" customWidth="1"/>
    <col min="7682" max="7682" width="22.125" style="2" customWidth="1"/>
    <col min="7683" max="7683" width="12.125" style="2" customWidth="1"/>
    <col min="7684" max="7686" width="10.875" style="2"/>
    <col min="7687" max="7688" width="9.625" style="2" customWidth="1"/>
    <col min="7689" max="7690" width="12.125" style="2" customWidth="1"/>
    <col min="7691" max="7936" width="10.875" style="2"/>
    <col min="7937" max="7937" width="13.375" style="2" customWidth="1"/>
    <col min="7938" max="7938" width="22.125" style="2" customWidth="1"/>
    <col min="7939" max="7939" width="12.125" style="2" customWidth="1"/>
    <col min="7940" max="7942" width="10.875" style="2"/>
    <col min="7943" max="7944" width="9.625" style="2" customWidth="1"/>
    <col min="7945" max="7946" width="12.125" style="2" customWidth="1"/>
    <col min="7947" max="8192" width="10.875" style="2"/>
    <col min="8193" max="8193" width="13.375" style="2" customWidth="1"/>
    <col min="8194" max="8194" width="22.125" style="2" customWidth="1"/>
    <col min="8195" max="8195" width="12.125" style="2" customWidth="1"/>
    <col min="8196" max="8198" width="10.875" style="2"/>
    <col min="8199" max="8200" width="9.625" style="2" customWidth="1"/>
    <col min="8201" max="8202" width="12.125" style="2" customWidth="1"/>
    <col min="8203" max="8448" width="10.875" style="2"/>
    <col min="8449" max="8449" width="13.375" style="2" customWidth="1"/>
    <col min="8450" max="8450" width="22.125" style="2" customWidth="1"/>
    <col min="8451" max="8451" width="12.125" style="2" customWidth="1"/>
    <col min="8452" max="8454" width="10.875" style="2"/>
    <col min="8455" max="8456" width="9.625" style="2" customWidth="1"/>
    <col min="8457" max="8458" width="12.125" style="2" customWidth="1"/>
    <col min="8459" max="8704" width="10.875" style="2"/>
    <col min="8705" max="8705" width="13.375" style="2" customWidth="1"/>
    <col min="8706" max="8706" width="22.125" style="2" customWidth="1"/>
    <col min="8707" max="8707" width="12.125" style="2" customWidth="1"/>
    <col min="8708" max="8710" width="10.875" style="2"/>
    <col min="8711" max="8712" width="9.625" style="2" customWidth="1"/>
    <col min="8713" max="8714" width="12.125" style="2" customWidth="1"/>
    <col min="8715" max="8960" width="10.875" style="2"/>
    <col min="8961" max="8961" width="13.375" style="2" customWidth="1"/>
    <col min="8962" max="8962" width="22.125" style="2" customWidth="1"/>
    <col min="8963" max="8963" width="12.125" style="2" customWidth="1"/>
    <col min="8964" max="8966" width="10.875" style="2"/>
    <col min="8967" max="8968" width="9.625" style="2" customWidth="1"/>
    <col min="8969" max="8970" width="12.125" style="2" customWidth="1"/>
    <col min="8971" max="9216" width="10.875" style="2"/>
    <col min="9217" max="9217" width="13.375" style="2" customWidth="1"/>
    <col min="9218" max="9218" width="22.125" style="2" customWidth="1"/>
    <col min="9219" max="9219" width="12.125" style="2" customWidth="1"/>
    <col min="9220" max="9222" width="10.875" style="2"/>
    <col min="9223" max="9224" width="9.625" style="2" customWidth="1"/>
    <col min="9225" max="9226" width="12.125" style="2" customWidth="1"/>
    <col min="9227" max="9472" width="10.875" style="2"/>
    <col min="9473" max="9473" width="13.375" style="2" customWidth="1"/>
    <col min="9474" max="9474" width="22.125" style="2" customWidth="1"/>
    <col min="9475" max="9475" width="12.125" style="2" customWidth="1"/>
    <col min="9476" max="9478" width="10.875" style="2"/>
    <col min="9479" max="9480" width="9.625" style="2" customWidth="1"/>
    <col min="9481" max="9482" width="12.125" style="2" customWidth="1"/>
    <col min="9483" max="9728" width="10.875" style="2"/>
    <col min="9729" max="9729" width="13.375" style="2" customWidth="1"/>
    <col min="9730" max="9730" width="22.125" style="2" customWidth="1"/>
    <col min="9731" max="9731" width="12.125" style="2" customWidth="1"/>
    <col min="9732" max="9734" width="10.875" style="2"/>
    <col min="9735" max="9736" width="9.625" style="2" customWidth="1"/>
    <col min="9737" max="9738" width="12.125" style="2" customWidth="1"/>
    <col min="9739" max="9984" width="10.875" style="2"/>
    <col min="9985" max="9985" width="13.375" style="2" customWidth="1"/>
    <col min="9986" max="9986" width="22.125" style="2" customWidth="1"/>
    <col min="9987" max="9987" width="12.125" style="2" customWidth="1"/>
    <col min="9988" max="9990" width="10.875" style="2"/>
    <col min="9991" max="9992" width="9.625" style="2" customWidth="1"/>
    <col min="9993" max="9994" width="12.125" style="2" customWidth="1"/>
    <col min="9995" max="10240" width="10.875" style="2"/>
    <col min="10241" max="10241" width="13.375" style="2" customWidth="1"/>
    <col min="10242" max="10242" width="22.125" style="2" customWidth="1"/>
    <col min="10243" max="10243" width="12.125" style="2" customWidth="1"/>
    <col min="10244" max="10246" width="10.875" style="2"/>
    <col min="10247" max="10248" width="9.625" style="2" customWidth="1"/>
    <col min="10249" max="10250" width="12.125" style="2" customWidth="1"/>
    <col min="10251" max="10496" width="10.875" style="2"/>
    <col min="10497" max="10497" width="13.375" style="2" customWidth="1"/>
    <col min="10498" max="10498" width="22.125" style="2" customWidth="1"/>
    <col min="10499" max="10499" width="12.125" style="2" customWidth="1"/>
    <col min="10500" max="10502" width="10.875" style="2"/>
    <col min="10503" max="10504" width="9.625" style="2" customWidth="1"/>
    <col min="10505" max="10506" width="12.125" style="2" customWidth="1"/>
    <col min="10507" max="10752" width="10.875" style="2"/>
    <col min="10753" max="10753" width="13.375" style="2" customWidth="1"/>
    <col min="10754" max="10754" width="22.125" style="2" customWidth="1"/>
    <col min="10755" max="10755" width="12.125" style="2" customWidth="1"/>
    <col min="10756" max="10758" width="10.875" style="2"/>
    <col min="10759" max="10760" width="9.625" style="2" customWidth="1"/>
    <col min="10761" max="10762" width="12.125" style="2" customWidth="1"/>
    <col min="10763" max="11008" width="10.875" style="2"/>
    <col min="11009" max="11009" width="13.375" style="2" customWidth="1"/>
    <col min="11010" max="11010" width="22.125" style="2" customWidth="1"/>
    <col min="11011" max="11011" width="12.125" style="2" customWidth="1"/>
    <col min="11012" max="11014" width="10.875" style="2"/>
    <col min="11015" max="11016" width="9.625" style="2" customWidth="1"/>
    <col min="11017" max="11018" width="12.125" style="2" customWidth="1"/>
    <col min="11019" max="11264" width="10.875" style="2"/>
    <col min="11265" max="11265" width="13.375" style="2" customWidth="1"/>
    <col min="11266" max="11266" width="22.125" style="2" customWidth="1"/>
    <col min="11267" max="11267" width="12.125" style="2" customWidth="1"/>
    <col min="11268" max="11270" width="10.875" style="2"/>
    <col min="11271" max="11272" width="9.625" style="2" customWidth="1"/>
    <col min="11273" max="11274" width="12.125" style="2" customWidth="1"/>
    <col min="11275" max="11520" width="10.875" style="2"/>
    <col min="11521" max="11521" width="13.375" style="2" customWidth="1"/>
    <col min="11522" max="11522" width="22.125" style="2" customWidth="1"/>
    <col min="11523" max="11523" width="12.125" style="2" customWidth="1"/>
    <col min="11524" max="11526" width="10.875" style="2"/>
    <col min="11527" max="11528" width="9.625" style="2" customWidth="1"/>
    <col min="11529" max="11530" width="12.125" style="2" customWidth="1"/>
    <col min="11531" max="11776" width="10.875" style="2"/>
    <col min="11777" max="11777" width="13.375" style="2" customWidth="1"/>
    <col min="11778" max="11778" width="22.125" style="2" customWidth="1"/>
    <col min="11779" max="11779" width="12.125" style="2" customWidth="1"/>
    <col min="11780" max="11782" width="10.875" style="2"/>
    <col min="11783" max="11784" width="9.625" style="2" customWidth="1"/>
    <col min="11785" max="11786" width="12.125" style="2" customWidth="1"/>
    <col min="11787" max="12032" width="10.875" style="2"/>
    <col min="12033" max="12033" width="13.375" style="2" customWidth="1"/>
    <col min="12034" max="12034" width="22.125" style="2" customWidth="1"/>
    <col min="12035" max="12035" width="12.125" style="2" customWidth="1"/>
    <col min="12036" max="12038" width="10.875" style="2"/>
    <col min="12039" max="12040" width="9.625" style="2" customWidth="1"/>
    <col min="12041" max="12042" width="12.125" style="2" customWidth="1"/>
    <col min="12043" max="12288" width="10.875" style="2"/>
    <col min="12289" max="12289" width="13.375" style="2" customWidth="1"/>
    <col min="12290" max="12290" width="22.125" style="2" customWidth="1"/>
    <col min="12291" max="12291" width="12.125" style="2" customWidth="1"/>
    <col min="12292" max="12294" width="10.875" style="2"/>
    <col min="12295" max="12296" width="9.625" style="2" customWidth="1"/>
    <col min="12297" max="12298" width="12.125" style="2" customWidth="1"/>
    <col min="12299" max="12544" width="10.875" style="2"/>
    <col min="12545" max="12545" width="13.375" style="2" customWidth="1"/>
    <col min="12546" max="12546" width="22.125" style="2" customWidth="1"/>
    <col min="12547" max="12547" width="12.125" style="2" customWidth="1"/>
    <col min="12548" max="12550" width="10.875" style="2"/>
    <col min="12551" max="12552" width="9.625" style="2" customWidth="1"/>
    <col min="12553" max="12554" width="12.125" style="2" customWidth="1"/>
    <col min="12555" max="12800" width="10.875" style="2"/>
    <col min="12801" max="12801" width="13.375" style="2" customWidth="1"/>
    <col min="12802" max="12802" width="22.125" style="2" customWidth="1"/>
    <col min="12803" max="12803" width="12.125" style="2" customWidth="1"/>
    <col min="12804" max="12806" width="10.875" style="2"/>
    <col min="12807" max="12808" width="9.625" style="2" customWidth="1"/>
    <col min="12809" max="12810" width="12.125" style="2" customWidth="1"/>
    <col min="12811" max="13056" width="10.875" style="2"/>
    <col min="13057" max="13057" width="13.375" style="2" customWidth="1"/>
    <col min="13058" max="13058" width="22.125" style="2" customWidth="1"/>
    <col min="13059" max="13059" width="12.125" style="2" customWidth="1"/>
    <col min="13060" max="13062" width="10.875" style="2"/>
    <col min="13063" max="13064" width="9.625" style="2" customWidth="1"/>
    <col min="13065" max="13066" width="12.125" style="2" customWidth="1"/>
    <col min="13067" max="13312" width="10.875" style="2"/>
    <col min="13313" max="13313" width="13.375" style="2" customWidth="1"/>
    <col min="13314" max="13314" width="22.125" style="2" customWidth="1"/>
    <col min="13315" max="13315" width="12.125" style="2" customWidth="1"/>
    <col min="13316" max="13318" width="10.875" style="2"/>
    <col min="13319" max="13320" width="9.625" style="2" customWidth="1"/>
    <col min="13321" max="13322" width="12.125" style="2" customWidth="1"/>
    <col min="13323" max="13568" width="10.875" style="2"/>
    <col min="13569" max="13569" width="13.375" style="2" customWidth="1"/>
    <col min="13570" max="13570" width="22.125" style="2" customWidth="1"/>
    <col min="13571" max="13571" width="12.125" style="2" customWidth="1"/>
    <col min="13572" max="13574" width="10.875" style="2"/>
    <col min="13575" max="13576" width="9.625" style="2" customWidth="1"/>
    <col min="13577" max="13578" width="12.125" style="2" customWidth="1"/>
    <col min="13579" max="13824" width="10.875" style="2"/>
    <col min="13825" max="13825" width="13.375" style="2" customWidth="1"/>
    <col min="13826" max="13826" width="22.125" style="2" customWidth="1"/>
    <col min="13827" max="13827" width="12.125" style="2" customWidth="1"/>
    <col min="13828" max="13830" width="10.875" style="2"/>
    <col min="13831" max="13832" width="9.625" style="2" customWidth="1"/>
    <col min="13833" max="13834" width="12.125" style="2" customWidth="1"/>
    <col min="13835" max="14080" width="10.875" style="2"/>
    <col min="14081" max="14081" width="13.375" style="2" customWidth="1"/>
    <col min="14082" max="14082" width="22.125" style="2" customWidth="1"/>
    <col min="14083" max="14083" width="12.125" style="2" customWidth="1"/>
    <col min="14084" max="14086" width="10.875" style="2"/>
    <col min="14087" max="14088" width="9.625" style="2" customWidth="1"/>
    <col min="14089" max="14090" width="12.125" style="2" customWidth="1"/>
    <col min="14091" max="14336" width="10.875" style="2"/>
    <col min="14337" max="14337" width="13.375" style="2" customWidth="1"/>
    <col min="14338" max="14338" width="22.125" style="2" customWidth="1"/>
    <col min="14339" max="14339" width="12.125" style="2" customWidth="1"/>
    <col min="14340" max="14342" width="10.875" style="2"/>
    <col min="14343" max="14344" width="9.625" style="2" customWidth="1"/>
    <col min="14345" max="14346" width="12.125" style="2" customWidth="1"/>
    <col min="14347" max="14592" width="10.875" style="2"/>
    <col min="14593" max="14593" width="13.375" style="2" customWidth="1"/>
    <col min="14594" max="14594" width="22.125" style="2" customWidth="1"/>
    <col min="14595" max="14595" width="12.125" style="2" customWidth="1"/>
    <col min="14596" max="14598" width="10.875" style="2"/>
    <col min="14599" max="14600" width="9.625" style="2" customWidth="1"/>
    <col min="14601" max="14602" width="12.125" style="2" customWidth="1"/>
    <col min="14603" max="14848" width="10.875" style="2"/>
    <col min="14849" max="14849" width="13.375" style="2" customWidth="1"/>
    <col min="14850" max="14850" width="22.125" style="2" customWidth="1"/>
    <col min="14851" max="14851" width="12.125" style="2" customWidth="1"/>
    <col min="14852" max="14854" width="10.875" style="2"/>
    <col min="14855" max="14856" width="9.625" style="2" customWidth="1"/>
    <col min="14857" max="14858" width="12.125" style="2" customWidth="1"/>
    <col min="14859" max="15104" width="10.875" style="2"/>
    <col min="15105" max="15105" width="13.375" style="2" customWidth="1"/>
    <col min="15106" max="15106" width="22.125" style="2" customWidth="1"/>
    <col min="15107" max="15107" width="12.125" style="2" customWidth="1"/>
    <col min="15108" max="15110" width="10.875" style="2"/>
    <col min="15111" max="15112" width="9.625" style="2" customWidth="1"/>
    <col min="15113" max="15114" width="12.125" style="2" customWidth="1"/>
    <col min="15115" max="15360" width="10.875" style="2"/>
    <col min="15361" max="15361" width="13.375" style="2" customWidth="1"/>
    <col min="15362" max="15362" width="22.125" style="2" customWidth="1"/>
    <col min="15363" max="15363" width="12.125" style="2" customWidth="1"/>
    <col min="15364" max="15366" width="10.875" style="2"/>
    <col min="15367" max="15368" width="9.625" style="2" customWidth="1"/>
    <col min="15369" max="15370" width="12.125" style="2" customWidth="1"/>
    <col min="15371" max="15616" width="10.875" style="2"/>
    <col min="15617" max="15617" width="13.375" style="2" customWidth="1"/>
    <col min="15618" max="15618" width="22.125" style="2" customWidth="1"/>
    <col min="15619" max="15619" width="12.125" style="2" customWidth="1"/>
    <col min="15620" max="15622" width="10.875" style="2"/>
    <col min="15623" max="15624" width="9.625" style="2" customWidth="1"/>
    <col min="15625" max="15626" width="12.125" style="2" customWidth="1"/>
    <col min="15627" max="15872" width="10.875" style="2"/>
    <col min="15873" max="15873" width="13.375" style="2" customWidth="1"/>
    <col min="15874" max="15874" width="22.125" style="2" customWidth="1"/>
    <col min="15875" max="15875" width="12.125" style="2" customWidth="1"/>
    <col min="15876" max="15878" width="10.875" style="2"/>
    <col min="15879" max="15880" width="9.625" style="2" customWidth="1"/>
    <col min="15881" max="15882" width="12.125" style="2" customWidth="1"/>
    <col min="15883" max="16128" width="10.875" style="2"/>
    <col min="16129" max="16129" width="13.375" style="2" customWidth="1"/>
    <col min="16130" max="16130" width="22.125" style="2" customWidth="1"/>
    <col min="16131" max="16131" width="12.125" style="2" customWidth="1"/>
    <col min="16132" max="16134" width="10.875" style="2"/>
    <col min="16135" max="16136" width="9.625" style="2" customWidth="1"/>
    <col min="16137" max="16138" width="12.125" style="2" customWidth="1"/>
    <col min="16139" max="16384" width="10.875" style="2"/>
  </cols>
  <sheetData>
    <row r="1" spans="1:12" x14ac:dyDescent="0.2">
      <c r="A1" s="1"/>
    </row>
    <row r="6" spans="1:12" x14ac:dyDescent="0.2">
      <c r="E6" s="3" t="s">
        <v>589</v>
      </c>
    </row>
    <row r="7" spans="1:12" ht="18" thickBot="1" x14ac:dyDescent="0.25">
      <c r="B7" s="5"/>
      <c r="C7" s="43" t="s">
        <v>605</v>
      </c>
      <c r="D7" s="5"/>
      <c r="E7" s="5"/>
      <c r="F7" s="5"/>
      <c r="G7" s="5"/>
      <c r="H7" s="5"/>
      <c r="I7" s="5"/>
      <c r="J7" s="5"/>
      <c r="K7" s="5"/>
      <c r="L7" s="5"/>
    </row>
    <row r="8" spans="1:12" x14ac:dyDescent="0.2">
      <c r="C8" s="6"/>
      <c r="D8" s="7"/>
      <c r="E8" s="7"/>
      <c r="F8" s="22" t="s">
        <v>591</v>
      </c>
      <c r="G8" s="7"/>
      <c r="H8" s="7"/>
      <c r="I8" s="9" t="s">
        <v>606</v>
      </c>
      <c r="J8" s="9" t="s">
        <v>606</v>
      </c>
      <c r="K8" s="7"/>
      <c r="L8" s="7"/>
    </row>
    <row r="9" spans="1:12" x14ac:dyDescent="0.2">
      <c r="B9" s="1" t="s">
        <v>545</v>
      </c>
      <c r="C9" s="9" t="s">
        <v>575</v>
      </c>
      <c r="D9" s="6"/>
      <c r="E9" s="6"/>
      <c r="F9" s="6"/>
      <c r="G9" s="6"/>
      <c r="H9" s="6"/>
      <c r="I9" s="9" t="s">
        <v>592</v>
      </c>
      <c r="J9" s="9" t="s">
        <v>607</v>
      </c>
      <c r="K9" s="6"/>
      <c r="L9" s="6"/>
    </row>
    <row r="10" spans="1:12" x14ac:dyDescent="0.2">
      <c r="B10" s="7"/>
      <c r="C10" s="11"/>
      <c r="D10" s="10" t="s">
        <v>549</v>
      </c>
      <c r="E10" s="10" t="s">
        <v>550</v>
      </c>
      <c r="F10" s="32" t="s">
        <v>608</v>
      </c>
      <c r="G10" s="10" t="s">
        <v>552</v>
      </c>
      <c r="H10" s="10" t="s">
        <v>330</v>
      </c>
      <c r="I10" s="11"/>
      <c r="J10" s="32" t="s">
        <v>609</v>
      </c>
      <c r="K10" s="10" t="s">
        <v>554</v>
      </c>
      <c r="L10" s="10" t="s">
        <v>576</v>
      </c>
    </row>
    <row r="11" spans="1:12" x14ac:dyDescent="0.2">
      <c r="C11" s="12" t="s">
        <v>555</v>
      </c>
      <c r="D11" s="13" t="s">
        <v>555</v>
      </c>
      <c r="E11" s="13" t="s">
        <v>555</v>
      </c>
      <c r="F11" s="13" t="s">
        <v>555</v>
      </c>
      <c r="G11" s="13" t="s">
        <v>555</v>
      </c>
      <c r="H11" s="13" t="s">
        <v>555</v>
      </c>
      <c r="I11" s="13" t="s">
        <v>19</v>
      </c>
      <c r="J11" s="13" t="s">
        <v>19</v>
      </c>
      <c r="K11" s="13" t="s">
        <v>19</v>
      </c>
      <c r="L11" s="13" t="s">
        <v>19</v>
      </c>
    </row>
    <row r="12" spans="1:12" x14ac:dyDescent="0.2">
      <c r="B12" s="1" t="s">
        <v>556</v>
      </c>
      <c r="C12" s="14">
        <f t="shared" ref="C12:C17" si="0">SUM(D12:H12)</f>
        <v>385</v>
      </c>
      <c r="D12" s="24" t="s">
        <v>39</v>
      </c>
      <c r="E12" s="15">
        <v>4</v>
      </c>
      <c r="F12" s="15">
        <v>307</v>
      </c>
      <c r="G12" s="15">
        <v>58</v>
      </c>
      <c r="H12" s="15">
        <v>16</v>
      </c>
      <c r="I12" s="15">
        <v>23440</v>
      </c>
      <c r="J12" s="15">
        <v>20025</v>
      </c>
      <c r="K12" s="24" t="s">
        <v>151</v>
      </c>
      <c r="L12" s="24" t="s">
        <v>151</v>
      </c>
    </row>
    <row r="13" spans="1:12" x14ac:dyDescent="0.2">
      <c r="B13" s="1" t="s">
        <v>594</v>
      </c>
      <c r="C13" s="14">
        <f t="shared" si="0"/>
        <v>372</v>
      </c>
      <c r="D13" s="24" t="s">
        <v>39</v>
      </c>
      <c r="E13" s="15">
        <v>4</v>
      </c>
      <c r="F13" s="15">
        <v>294</v>
      </c>
      <c r="G13" s="15">
        <v>57</v>
      </c>
      <c r="H13" s="15">
        <v>17</v>
      </c>
      <c r="I13" s="15">
        <v>23551</v>
      </c>
      <c r="J13" s="15">
        <v>19050</v>
      </c>
      <c r="K13" s="24" t="s">
        <v>151</v>
      </c>
      <c r="L13" s="24" t="s">
        <v>151</v>
      </c>
    </row>
    <row r="14" spans="1:12" x14ac:dyDescent="0.2">
      <c r="B14" s="1" t="s">
        <v>595</v>
      </c>
      <c r="C14" s="14">
        <f t="shared" si="0"/>
        <v>382</v>
      </c>
      <c r="D14" s="24" t="s">
        <v>39</v>
      </c>
      <c r="E14" s="15">
        <v>3</v>
      </c>
      <c r="F14" s="15">
        <v>310</v>
      </c>
      <c r="G14" s="15">
        <v>59</v>
      </c>
      <c r="H14" s="15">
        <v>10</v>
      </c>
      <c r="I14" s="15">
        <v>23581</v>
      </c>
      <c r="J14" s="15">
        <v>19325</v>
      </c>
      <c r="K14" s="24" t="s">
        <v>151</v>
      </c>
      <c r="L14" s="24" t="s">
        <v>151</v>
      </c>
    </row>
    <row r="15" spans="1:12" x14ac:dyDescent="0.2">
      <c r="B15" s="1" t="s">
        <v>596</v>
      </c>
      <c r="C15" s="14">
        <f t="shared" si="0"/>
        <v>380</v>
      </c>
      <c r="D15" s="24" t="s">
        <v>39</v>
      </c>
      <c r="E15" s="15">
        <v>3</v>
      </c>
      <c r="F15" s="15">
        <v>308</v>
      </c>
      <c r="G15" s="15">
        <v>59</v>
      </c>
      <c r="H15" s="15">
        <v>10</v>
      </c>
      <c r="I15" s="15">
        <v>23376</v>
      </c>
      <c r="J15" s="15">
        <v>18919</v>
      </c>
      <c r="K15" s="24" t="s">
        <v>151</v>
      </c>
      <c r="L15" s="24" t="s">
        <v>151</v>
      </c>
    </row>
    <row r="16" spans="1:12" x14ac:dyDescent="0.2">
      <c r="B16" s="1" t="s">
        <v>597</v>
      </c>
      <c r="C16" s="14">
        <f t="shared" si="0"/>
        <v>433</v>
      </c>
      <c r="D16" s="24" t="s">
        <v>39</v>
      </c>
      <c r="E16" s="15">
        <v>3</v>
      </c>
      <c r="F16" s="15">
        <v>361</v>
      </c>
      <c r="G16" s="15">
        <v>59</v>
      </c>
      <c r="H16" s="15">
        <v>10</v>
      </c>
      <c r="I16" s="15">
        <v>25371</v>
      </c>
      <c r="J16" s="15">
        <v>19746</v>
      </c>
      <c r="K16" s="24" t="s">
        <v>151</v>
      </c>
      <c r="L16" s="24" t="s">
        <v>151</v>
      </c>
    </row>
    <row r="17" spans="2:12" x14ac:dyDescent="0.2">
      <c r="B17" s="1" t="s">
        <v>598</v>
      </c>
      <c r="C17" s="14">
        <f t="shared" si="0"/>
        <v>419</v>
      </c>
      <c r="D17" s="24" t="s">
        <v>39</v>
      </c>
      <c r="E17" s="15">
        <v>3</v>
      </c>
      <c r="F17" s="15">
        <v>347</v>
      </c>
      <c r="G17" s="15">
        <v>59</v>
      </c>
      <c r="H17" s="15">
        <v>10</v>
      </c>
      <c r="I17" s="15">
        <v>25136</v>
      </c>
      <c r="J17" s="15">
        <v>19292</v>
      </c>
      <c r="K17" s="24" t="s">
        <v>151</v>
      </c>
      <c r="L17" s="24" t="s">
        <v>151</v>
      </c>
    </row>
    <row r="18" spans="2:12" x14ac:dyDescent="0.2">
      <c r="B18" s="3" t="s">
        <v>610</v>
      </c>
      <c r="C18" s="17">
        <f t="shared" ref="C18:J18" si="1">SUM(C20:C30)</f>
        <v>419</v>
      </c>
      <c r="D18" s="50" t="s">
        <v>39</v>
      </c>
      <c r="E18" s="19">
        <f t="shared" si="1"/>
        <v>3</v>
      </c>
      <c r="F18" s="19">
        <f t="shared" si="1"/>
        <v>344</v>
      </c>
      <c r="G18" s="19">
        <f t="shared" si="1"/>
        <v>61</v>
      </c>
      <c r="H18" s="19">
        <f t="shared" si="1"/>
        <v>11</v>
      </c>
      <c r="I18" s="19">
        <f t="shared" si="1"/>
        <v>25281</v>
      </c>
      <c r="J18" s="19">
        <f t="shared" si="1"/>
        <v>20015</v>
      </c>
      <c r="K18" s="50" t="s">
        <v>151</v>
      </c>
      <c r="L18" s="50" t="s">
        <v>151</v>
      </c>
    </row>
    <row r="19" spans="2:12" x14ac:dyDescent="0.2">
      <c r="C19" s="6"/>
      <c r="D19" s="15"/>
      <c r="E19" s="15"/>
      <c r="F19" s="15"/>
      <c r="G19" s="15"/>
      <c r="H19" s="15"/>
      <c r="I19" s="15"/>
      <c r="K19" s="15"/>
      <c r="L19" s="15"/>
    </row>
    <row r="20" spans="2:12" x14ac:dyDescent="0.2">
      <c r="B20" s="1" t="s">
        <v>611</v>
      </c>
      <c r="C20" s="14">
        <f t="shared" ref="C20:C25" si="2">SUM(D20:H20)</f>
        <v>12</v>
      </c>
      <c r="D20" s="24" t="s">
        <v>39</v>
      </c>
      <c r="E20" s="24" t="s">
        <v>39</v>
      </c>
      <c r="F20" s="15">
        <v>8</v>
      </c>
      <c r="G20" s="15">
        <v>2</v>
      </c>
      <c r="H20" s="15">
        <v>2</v>
      </c>
      <c r="I20" s="15">
        <v>91</v>
      </c>
      <c r="J20" s="24" t="s">
        <v>39</v>
      </c>
      <c r="K20" s="24" t="s">
        <v>39</v>
      </c>
      <c r="L20" s="24" t="s">
        <v>39</v>
      </c>
    </row>
    <row r="21" spans="2:12" x14ac:dyDescent="0.2">
      <c r="B21" s="1" t="s">
        <v>612</v>
      </c>
      <c r="C21" s="14">
        <f t="shared" si="2"/>
        <v>1</v>
      </c>
      <c r="D21" s="24" t="s">
        <v>39</v>
      </c>
      <c r="E21" s="24" t="s">
        <v>39</v>
      </c>
      <c r="F21" s="24" t="s">
        <v>39</v>
      </c>
      <c r="G21" s="15">
        <v>1</v>
      </c>
      <c r="H21" s="24" t="s">
        <v>39</v>
      </c>
      <c r="I21" s="15">
        <v>40</v>
      </c>
      <c r="J21" s="15">
        <v>33</v>
      </c>
      <c r="K21" s="15">
        <v>18</v>
      </c>
      <c r="L21" s="15">
        <v>15</v>
      </c>
    </row>
    <row r="22" spans="2:12" x14ac:dyDescent="0.2">
      <c r="B22" s="1" t="s">
        <v>613</v>
      </c>
      <c r="C22" s="14">
        <f t="shared" si="2"/>
        <v>5</v>
      </c>
      <c r="D22" s="24" t="s">
        <v>39</v>
      </c>
      <c r="E22" s="15">
        <v>2</v>
      </c>
      <c r="F22" s="15">
        <v>3</v>
      </c>
      <c r="G22" s="24" t="s">
        <v>39</v>
      </c>
      <c r="H22" s="24" t="s">
        <v>39</v>
      </c>
      <c r="I22" s="15">
        <v>120</v>
      </c>
      <c r="J22" s="15">
        <v>48</v>
      </c>
      <c r="K22" s="24" t="s">
        <v>151</v>
      </c>
      <c r="L22" s="24" t="s">
        <v>151</v>
      </c>
    </row>
    <row r="23" spans="2:12" x14ac:dyDescent="0.2">
      <c r="B23" s="1" t="s">
        <v>614</v>
      </c>
      <c r="C23" s="14">
        <f t="shared" si="2"/>
        <v>284</v>
      </c>
      <c r="D23" s="24" t="s">
        <v>39</v>
      </c>
      <c r="E23" s="24" t="s">
        <v>39</v>
      </c>
      <c r="F23" s="15">
        <v>224</v>
      </c>
      <c r="G23" s="15">
        <v>52</v>
      </c>
      <c r="H23" s="15">
        <v>8</v>
      </c>
      <c r="I23" s="15">
        <v>24610</v>
      </c>
      <c r="J23" s="15">
        <v>19608</v>
      </c>
      <c r="K23" s="24" t="s">
        <v>151</v>
      </c>
      <c r="L23" s="24" t="s">
        <v>151</v>
      </c>
    </row>
    <row r="24" spans="2:12" x14ac:dyDescent="0.2">
      <c r="B24" s="1" t="s">
        <v>615</v>
      </c>
      <c r="C24" s="14">
        <f t="shared" si="2"/>
        <v>7</v>
      </c>
      <c r="D24" s="24" t="s">
        <v>39</v>
      </c>
      <c r="E24" s="24" t="s">
        <v>39</v>
      </c>
      <c r="F24" s="15">
        <v>1</v>
      </c>
      <c r="G24" s="15">
        <v>6</v>
      </c>
      <c r="H24" s="24" t="s">
        <v>39</v>
      </c>
      <c r="I24" s="15">
        <v>370</v>
      </c>
      <c r="J24" s="15">
        <v>294</v>
      </c>
      <c r="K24" s="15">
        <v>163</v>
      </c>
      <c r="L24" s="15">
        <v>131</v>
      </c>
    </row>
    <row r="25" spans="2:12" x14ac:dyDescent="0.2">
      <c r="B25" s="1" t="s">
        <v>616</v>
      </c>
      <c r="C25" s="14">
        <f t="shared" si="2"/>
        <v>1</v>
      </c>
      <c r="D25" s="24" t="s">
        <v>39</v>
      </c>
      <c r="E25" s="15">
        <v>1</v>
      </c>
      <c r="F25" s="24" t="s">
        <v>39</v>
      </c>
      <c r="G25" s="24" t="s">
        <v>39</v>
      </c>
      <c r="H25" s="24" t="s">
        <v>39</v>
      </c>
      <c r="I25" s="15">
        <v>50</v>
      </c>
      <c r="J25" s="15">
        <v>32</v>
      </c>
      <c r="K25" s="15">
        <v>20</v>
      </c>
      <c r="L25" s="15">
        <v>12</v>
      </c>
    </row>
    <row r="26" spans="2:12" x14ac:dyDescent="0.2">
      <c r="C26" s="6"/>
      <c r="D26" s="15"/>
      <c r="E26" s="15"/>
      <c r="F26" s="15"/>
      <c r="G26" s="15"/>
      <c r="H26" s="15"/>
      <c r="I26" s="15"/>
      <c r="J26" s="15"/>
      <c r="K26" s="15"/>
      <c r="L26" s="15"/>
    </row>
    <row r="27" spans="2:12" x14ac:dyDescent="0.2">
      <c r="B27" s="1" t="s">
        <v>617</v>
      </c>
      <c r="C27" s="14">
        <f>SUM(D27:H27)</f>
        <v>109</v>
      </c>
      <c r="D27" s="24" t="s">
        <v>39</v>
      </c>
      <c r="E27" s="24" t="s">
        <v>39</v>
      </c>
      <c r="F27" s="15">
        <v>108</v>
      </c>
      <c r="G27" s="24" t="s">
        <v>39</v>
      </c>
      <c r="H27" s="15">
        <v>1</v>
      </c>
      <c r="I27" s="24" t="s">
        <v>39</v>
      </c>
      <c r="J27" s="24" t="s">
        <v>39</v>
      </c>
      <c r="K27" s="24" t="s">
        <v>39</v>
      </c>
      <c r="L27" s="24" t="s">
        <v>39</v>
      </c>
    </row>
    <row r="28" spans="2:12" x14ac:dyDescent="0.2">
      <c r="B28" s="1" t="s">
        <v>618</v>
      </c>
      <c r="C28" s="51" t="s">
        <v>39</v>
      </c>
      <c r="D28" s="24" t="s">
        <v>39</v>
      </c>
      <c r="E28" s="24" t="s">
        <v>39</v>
      </c>
      <c r="F28" s="24" t="s">
        <v>39</v>
      </c>
      <c r="G28" s="24" t="s">
        <v>39</v>
      </c>
      <c r="H28" s="24" t="s">
        <v>39</v>
      </c>
      <c r="I28" s="24" t="s">
        <v>39</v>
      </c>
      <c r="J28" s="24" t="s">
        <v>39</v>
      </c>
      <c r="K28" s="24" t="s">
        <v>39</v>
      </c>
      <c r="L28" s="24" t="s">
        <v>39</v>
      </c>
    </row>
    <row r="29" spans="2:12" x14ac:dyDescent="0.2">
      <c r="B29" s="1" t="s">
        <v>619</v>
      </c>
      <c r="C29" s="51" t="s">
        <v>39</v>
      </c>
      <c r="D29" s="24" t="s">
        <v>39</v>
      </c>
      <c r="E29" s="24" t="s">
        <v>39</v>
      </c>
      <c r="F29" s="24" t="s">
        <v>39</v>
      </c>
      <c r="G29" s="24" t="s">
        <v>39</v>
      </c>
      <c r="H29" s="24" t="s">
        <v>39</v>
      </c>
      <c r="I29" s="24" t="s">
        <v>39</v>
      </c>
      <c r="J29" s="24" t="s">
        <v>39</v>
      </c>
      <c r="K29" s="24" t="s">
        <v>39</v>
      </c>
      <c r="L29" s="24" t="s">
        <v>39</v>
      </c>
    </row>
    <row r="30" spans="2:12" x14ac:dyDescent="0.2">
      <c r="B30" s="1" t="s">
        <v>620</v>
      </c>
      <c r="C30" s="51" t="s">
        <v>39</v>
      </c>
      <c r="D30" s="24" t="s">
        <v>39</v>
      </c>
      <c r="E30" s="24" t="s">
        <v>39</v>
      </c>
      <c r="F30" s="24" t="s">
        <v>39</v>
      </c>
      <c r="G30" s="24" t="s">
        <v>39</v>
      </c>
      <c r="H30" s="24" t="s">
        <v>39</v>
      </c>
      <c r="I30" s="24" t="s">
        <v>39</v>
      </c>
      <c r="J30" s="24" t="s">
        <v>39</v>
      </c>
      <c r="K30" s="24" t="s">
        <v>39</v>
      </c>
      <c r="L30" s="24" t="s">
        <v>39</v>
      </c>
    </row>
    <row r="31" spans="2:12" ht="18" thickBot="1" x14ac:dyDescent="0.25">
      <c r="B31" s="5"/>
      <c r="C31" s="20"/>
      <c r="D31" s="29"/>
      <c r="E31" s="29"/>
      <c r="F31" s="29"/>
      <c r="G31" s="29"/>
      <c r="H31" s="29"/>
      <c r="I31" s="29"/>
      <c r="J31" s="29"/>
      <c r="K31" s="29"/>
      <c r="L31" s="29"/>
    </row>
    <row r="32" spans="2:12" x14ac:dyDescent="0.2">
      <c r="B32" s="1" t="s">
        <v>621</v>
      </c>
      <c r="D32" s="1" t="s">
        <v>622</v>
      </c>
    </row>
    <row r="33" spans="1:4" x14ac:dyDescent="0.2">
      <c r="D33" s="1" t="s">
        <v>623</v>
      </c>
    </row>
    <row r="34" spans="1:4" x14ac:dyDescent="0.2">
      <c r="A34" s="1"/>
    </row>
  </sheetData>
  <phoneticPr fontId="2"/>
  <pageMargins left="0.23000000000000004" right="0.23000000000000004" top="0.55000000000000004" bottom="0.51" header="0.51200000000000001" footer="0.51200000000000001"/>
  <pageSetup paperSize="12" scale="75" orientation="portrait" verticalDpi="0" r:id="rId1"/>
  <headerFooter alignWithMargins="0"/>
  <rowBreaks count="1" manualBreakCount="1">
    <brk id="3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24"/>
  <sheetViews>
    <sheetView showGridLines="0" zoomScale="75" workbookViewId="0"/>
  </sheetViews>
  <sheetFormatPr defaultColWidth="10.875" defaultRowHeight="17.25" x14ac:dyDescent="0.2"/>
  <cols>
    <col min="1" max="1" width="13.375" style="2" customWidth="1"/>
    <col min="2" max="2" width="22.125" style="2" customWidth="1"/>
    <col min="3" max="3" width="12.125" style="2" customWidth="1"/>
    <col min="4" max="6" width="10.875" style="2"/>
    <col min="7" max="8" width="9.625" style="2" customWidth="1"/>
    <col min="9" max="10" width="12.125" style="2" customWidth="1"/>
    <col min="11" max="256" width="10.875" style="2"/>
    <col min="257" max="257" width="13.375" style="2" customWidth="1"/>
    <col min="258" max="258" width="22.125" style="2" customWidth="1"/>
    <col min="259" max="259" width="12.125" style="2" customWidth="1"/>
    <col min="260" max="262" width="10.875" style="2"/>
    <col min="263" max="264" width="9.625" style="2" customWidth="1"/>
    <col min="265" max="266" width="12.125" style="2" customWidth="1"/>
    <col min="267" max="512" width="10.875" style="2"/>
    <col min="513" max="513" width="13.375" style="2" customWidth="1"/>
    <col min="514" max="514" width="22.125" style="2" customWidth="1"/>
    <col min="515" max="515" width="12.125" style="2" customWidth="1"/>
    <col min="516" max="518" width="10.875" style="2"/>
    <col min="519" max="520" width="9.625" style="2" customWidth="1"/>
    <col min="521" max="522" width="12.125" style="2" customWidth="1"/>
    <col min="523" max="768" width="10.875" style="2"/>
    <col min="769" max="769" width="13.375" style="2" customWidth="1"/>
    <col min="770" max="770" width="22.125" style="2" customWidth="1"/>
    <col min="771" max="771" width="12.125" style="2" customWidth="1"/>
    <col min="772" max="774" width="10.875" style="2"/>
    <col min="775" max="776" width="9.625" style="2" customWidth="1"/>
    <col min="777" max="778" width="12.125" style="2" customWidth="1"/>
    <col min="779" max="1024" width="10.875" style="2"/>
    <col min="1025" max="1025" width="13.375" style="2" customWidth="1"/>
    <col min="1026" max="1026" width="22.125" style="2" customWidth="1"/>
    <col min="1027" max="1027" width="12.125" style="2" customWidth="1"/>
    <col min="1028" max="1030" width="10.875" style="2"/>
    <col min="1031" max="1032" width="9.625" style="2" customWidth="1"/>
    <col min="1033" max="1034" width="12.125" style="2" customWidth="1"/>
    <col min="1035" max="1280" width="10.875" style="2"/>
    <col min="1281" max="1281" width="13.375" style="2" customWidth="1"/>
    <col min="1282" max="1282" width="22.125" style="2" customWidth="1"/>
    <col min="1283" max="1283" width="12.125" style="2" customWidth="1"/>
    <col min="1284" max="1286" width="10.875" style="2"/>
    <col min="1287" max="1288" width="9.625" style="2" customWidth="1"/>
    <col min="1289" max="1290" width="12.125" style="2" customWidth="1"/>
    <col min="1291" max="1536" width="10.875" style="2"/>
    <col min="1537" max="1537" width="13.375" style="2" customWidth="1"/>
    <col min="1538" max="1538" width="22.125" style="2" customWidth="1"/>
    <col min="1539" max="1539" width="12.125" style="2" customWidth="1"/>
    <col min="1540" max="1542" width="10.875" style="2"/>
    <col min="1543" max="1544" width="9.625" style="2" customWidth="1"/>
    <col min="1545" max="1546" width="12.125" style="2" customWidth="1"/>
    <col min="1547" max="1792" width="10.875" style="2"/>
    <col min="1793" max="1793" width="13.375" style="2" customWidth="1"/>
    <col min="1794" max="1794" width="22.125" style="2" customWidth="1"/>
    <col min="1795" max="1795" width="12.125" style="2" customWidth="1"/>
    <col min="1796" max="1798" width="10.875" style="2"/>
    <col min="1799" max="1800" width="9.625" style="2" customWidth="1"/>
    <col min="1801" max="1802" width="12.125" style="2" customWidth="1"/>
    <col min="1803" max="2048" width="10.875" style="2"/>
    <col min="2049" max="2049" width="13.375" style="2" customWidth="1"/>
    <col min="2050" max="2050" width="22.125" style="2" customWidth="1"/>
    <col min="2051" max="2051" width="12.125" style="2" customWidth="1"/>
    <col min="2052" max="2054" width="10.875" style="2"/>
    <col min="2055" max="2056" width="9.625" style="2" customWidth="1"/>
    <col min="2057" max="2058" width="12.125" style="2" customWidth="1"/>
    <col min="2059" max="2304" width="10.875" style="2"/>
    <col min="2305" max="2305" width="13.375" style="2" customWidth="1"/>
    <col min="2306" max="2306" width="22.125" style="2" customWidth="1"/>
    <col min="2307" max="2307" width="12.125" style="2" customWidth="1"/>
    <col min="2308" max="2310" width="10.875" style="2"/>
    <col min="2311" max="2312" width="9.625" style="2" customWidth="1"/>
    <col min="2313" max="2314" width="12.125" style="2" customWidth="1"/>
    <col min="2315" max="2560" width="10.875" style="2"/>
    <col min="2561" max="2561" width="13.375" style="2" customWidth="1"/>
    <col min="2562" max="2562" width="22.125" style="2" customWidth="1"/>
    <col min="2563" max="2563" width="12.125" style="2" customWidth="1"/>
    <col min="2564" max="2566" width="10.875" style="2"/>
    <col min="2567" max="2568" width="9.625" style="2" customWidth="1"/>
    <col min="2569" max="2570" width="12.125" style="2" customWidth="1"/>
    <col min="2571" max="2816" width="10.875" style="2"/>
    <col min="2817" max="2817" width="13.375" style="2" customWidth="1"/>
    <col min="2818" max="2818" width="22.125" style="2" customWidth="1"/>
    <col min="2819" max="2819" width="12.125" style="2" customWidth="1"/>
    <col min="2820" max="2822" width="10.875" style="2"/>
    <col min="2823" max="2824" width="9.625" style="2" customWidth="1"/>
    <col min="2825" max="2826" width="12.125" style="2" customWidth="1"/>
    <col min="2827" max="3072" width="10.875" style="2"/>
    <col min="3073" max="3073" width="13.375" style="2" customWidth="1"/>
    <col min="3074" max="3074" width="22.125" style="2" customWidth="1"/>
    <col min="3075" max="3075" width="12.125" style="2" customWidth="1"/>
    <col min="3076" max="3078" width="10.875" style="2"/>
    <col min="3079" max="3080" width="9.625" style="2" customWidth="1"/>
    <col min="3081" max="3082" width="12.125" style="2" customWidth="1"/>
    <col min="3083" max="3328" width="10.875" style="2"/>
    <col min="3329" max="3329" width="13.375" style="2" customWidth="1"/>
    <col min="3330" max="3330" width="22.125" style="2" customWidth="1"/>
    <col min="3331" max="3331" width="12.125" style="2" customWidth="1"/>
    <col min="3332" max="3334" width="10.875" style="2"/>
    <col min="3335" max="3336" width="9.625" style="2" customWidth="1"/>
    <col min="3337" max="3338" width="12.125" style="2" customWidth="1"/>
    <col min="3339" max="3584" width="10.875" style="2"/>
    <col min="3585" max="3585" width="13.375" style="2" customWidth="1"/>
    <col min="3586" max="3586" width="22.125" style="2" customWidth="1"/>
    <col min="3587" max="3587" width="12.125" style="2" customWidth="1"/>
    <col min="3588" max="3590" width="10.875" style="2"/>
    <col min="3591" max="3592" width="9.625" style="2" customWidth="1"/>
    <col min="3593" max="3594" width="12.125" style="2" customWidth="1"/>
    <col min="3595" max="3840" width="10.875" style="2"/>
    <col min="3841" max="3841" width="13.375" style="2" customWidth="1"/>
    <col min="3842" max="3842" width="22.125" style="2" customWidth="1"/>
    <col min="3843" max="3843" width="12.125" style="2" customWidth="1"/>
    <col min="3844" max="3846" width="10.875" style="2"/>
    <col min="3847" max="3848" width="9.625" style="2" customWidth="1"/>
    <col min="3849" max="3850" width="12.125" style="2" customWidth="1"/>
    <col min="3851" max="4096" width="10.875" style="2"/>
    <col min="4097" max="4097" width="13.375" style="2" customWidth="1"/>
    <col min="4098" max="4098" width="22.125" style="2" customWidth="1"/>
    <col min="4099" max="4099" width="12.125" style="2" customWidth="1"/>
    <col min="4100" max="4102" width="10.875" style="2"/>
    <col min="4103" max="4104" width="9.625" style="2" customWidth="1"/>
    <col min="4105" max="4106" width="12.125" style="2" customWidth="1"/>
    <col min="4107" max="4352" width="10.875" style="2"/>
    <col min="4353" max="4353" width="13.375" style="2" customWidth="1"/>
    <col min="4354" max="4354" width="22.125" style="2" customWidth="1"/>
    <col min="4355" max="4355" width="12.125" style="2" customWidth="1"/>
    <col min="4356" max="4358" width="10.875" style="2"/>
    <col min="4359" max="4360" width="9.625" style="2" customWidth="1"/>
    <col min="4361" max="4362" width="12.125" style="2" customWidth="1"/>
    <col min="4363" max="4608" width="10.875" style="2"/>
    <col min="4609" max="4609" width="13.375" style="2" customWidth="1"/>
    <col min="4610" max="4610" width="22.125" style="2" customWidth="1"/>
    <col min="4611" max="4611" width="12.125" style="2" customWidth="1"/>
    <col min="4612" max="4614" width="10.875" style="2"/>
    <col min="4615" max="4616" width="9.625" style="2" customWidth="1"/>
    <col min="4617" max="4618" width="12.125" style="2" customWidth="1"/>
    <col min="4619" max="4864" width="10.875" style="2"/>
    <col min="4865" max="4865" width="13.375" style="2" customWidth="1"/>
    <col min="4866" max="4866" width="22.125" style="2" customWidth="1"/>
    <col min="4867" max="4867" width="12.125" style="2" customWidth="1"/>
    <col min="4868" max="4870" width="10.875" style="2"/>
    <col min="4871" max="4872" width="9.625" style="2" customWidth="1"/>
    <col min="4873" max="4874" width="12.125" style="2" customWidth="1"/>
    <col min="4875" max="5120" width="10.875" style="2"/>
    <col min="5121" max="5121" width="13.375" style="2" customWidth="1"/>
    <col min="5122" max="5122" width="22.125" style="2" customWidth="1"/>
    <col min="5123" max="5123" width="12.125" style="2" customWidth="1"/>
    <col min="5124" max="5126" width="10.875" style="2"/>
    <col min="5127" max="5128" width="9.625" style="2" customWidth="1"/>
    <col min="5129" max="5130" width="12.125" style="2" customWidth="1"/>
    <col min="5131" max="5376" width="10.875" style="2"/>
    <col min="5377" max="5377" width="13.375" style="2" customWidth="1"/>
    <col min="5378" max="5378" width="22.125" style="2" customWidth="1"/>
    <col min="5379" max="5379" width="12.125" style="2" customWidth="1"/>
    <col min="5380" max="5382" width="10.875" style="2"/>
    <col min="5383" max="5384" width="9.625" style="2" customWidth="1"/>
    <col min="5385" max="5386" width="12.125" style="2" customWidth="1"/>
    <col min="5387" max="5632" width="10.875" style="2"/>
    <col min="5633" max="5633" width="13.375" style="2" customWidth="1"/>
    <col min="5634" max="5634" width="22.125" style="2" customWidth="1"/>
    <col min="5635" max="5635" width="12.125" style="2" customWidth="1"/>
    <col min="5636" max="5638" width="10.875" style="2"/>
    <col min="5639" max="5640" width="9.625" style="2" customWidth="1"/>
    <col min="5641" max="5642" width="12.125" style="2" customWidth="1"/>
    <col min="5643" max="5888" width="10.875" style="2"/>
    <col min="5889" max="5889" width="13.375" style="2" customWidth="1"/>
    <col min="5890" max="5890" width="22.125" style="2" customWidth="1"/>
    <col min="5891" max="5891" width="12.125" style="2" customWidth="1"/>
    <col min="5892" max="5894" width="10.875" style="2"/>
    <col min="5895" max="5896" width="9.625" style="2" customWidth="1"/>
    <col min="5897" max="5898" width="12.125" style="2" customWidth="1"/>
    <col min="5899" max="6144" width="10.875" style="2"/>
    <col min="6145" max="6145" width="13.375" style="2" customWidth="1"/>
    <col min="6146" max="6146" width="22.125" style="2" customWidth="1"/>
    <col min="6147" max="6147" width="12.125" style="2" customWidth="1"/>
    <col min="6148" max="6150" width="10.875" style="2"/>
    <col min="6151" max="6152" width="9.625" style="2" customWidth="1"/>
    <col min="6153" max="6154" width="12.125" style="2" customWidth="1"/>
    <col min="6155" max="6400" width="10.875" style="2"/>
    <col min="6401" max="6401" width="13.375" style="2" customWidth="1"/>
    <col min="6402" max="6402" width="22.125" style="2" customWidth="1"/>
    <col min="6403" max="6403" width="12.125" style="2" customWidth="1"/>
    <col min="6404" max="6406" width="10.875" style="2"/>
    <col min="6407" max="6408" width="9.625" style="2" customWidth="1"/>
    <col min="6409" max="6410" width="12.125" style="2" customWidth="1"/>
    <col min="6411" max="6656" width="10.875" style="2"/>
    <col min="6657" max="6657" width="13.375" style="2" customWidth="1"/>
    <col min="6658" max="6658" width="22.125" style="2" customWidth="1"/>
    <col min="6659" max="6659" width="12.125" style="2" customWidth="1"/>
    <col min="6660" max="6662" width="10.875" style="2"/>
    <col min="6663" max="6664" width="9.625" style="2" customWidth="1"/>
    <col min="6665" max="6666" width="12.125" style="2" customWidth="1"/>
    <col min="6667" max="6912" width="10.875" style="2"/>
    <col min="6913" max="6913" width="13.375" style="2" customWidth="1"/>
    <col min="6914" max="6914" width="22.125" style="2" customWidth="1"/>
    <col min="6915" max="6915" width="12.125" style="2" customWidth="1"/>
    <col min="6916" max="6918" width="10.875" style="2"/>
    <col min="6919" max="6920" width="9.625" style="2" customWidth="1"/>
    <col min="6921" max="6922" width="12.125" style="2" customWidth="1"/>
    <col min="6923" max="7168" width="10.875" style="2"/>
    <col min="7169" max="7169" width="13.375" style="2" customWidth="1"/>
    <col min="7170" max="7170" width="22.125" style="2" customWidth="1"/>
    <col min="7171" max="7171" width="12.125" style="2" customWidth="1"/>
    <col min="7172" max="7174" width="10.875" style="2"/>
    <col min="7175" max="7176" width="9.625" style="2" customWidth="1"/>
    <col min="7177" max="7178" width="12.125" style="2" customWidth="1"/>
    <col min="7179" max="7424" width="10.875" style="2"/>
    <col min="7425" max="7425" width="13.375" style="2" customWidth="1"/>
    <col min="7426" max="7426" width="22.125" style="2" customWidth="1"/>
    <col min="7427" max="7427" width="12.125" style="2" customWidth="1"/>
    <col min="7428" max="7430" width="10.875" style="2"/>
    <col min="7431" max="7432" width="9.625" style="2" customWidth="1"/>
    <col min="7433" max="7434" width="12.125" style="2" customWidth="1"/>
    <col min="7435" max="7680" width="10.875" style="2"/>
    <col min="7681" max="7681" width="13.375" style="2" customWidth="1"/>
    <col min="7682" max="7682" width="22.125" style="2" customWidth="1"/>
    <col min="7683" max="7683" width="12.125" style="2" customWidth="1"/>
    <col min="7684" max="7686" width="10.875" style="2"/>
    <col min="7687" max="7688" width="9.625" style="2" customWidth="1"/>
    <col min="7689" max="7690" width="12.125" style="2" customWidth="1"/>
    <col min="7691" max="7936" width="10.875" style="2"/>
    <col min="7937" max="7937" width="13.375" style="2" customWidth="1"/>
    <col min="7938" max="7938" width="22.125" style="2" customWidth="1"/>
    <col min="7939" max="7939" width="12.125" style="2" customWidth="1"/>
    <col min="7940" max="7942" width="10.875" style="2"/>
    <col min="7943" max="7944" width="9.625" style="2" customWidth="1"/>
    <col min="7945" max="7946" width="12.125" style="2" customWidth="1"/>
    <col min="7947" max="8192" width="10.875" style="2"/>
    <col min="8193" max="8193" width="13.375" style="2" customWidth="1"/>
    <col min="8194" max="8194" width="22.125" style="2" customWidth="1"/>
    <col min="8195" max="8195" width="12.125" style="2" customWidth="1"/>
    <col min="8196" max="8198" width="10.875" style="2"/>
    <col min="8199" max="8200" width="9.625" style="2" customWidth="1"/>
    <col min="8201" max="8202" width="12.125" style="2" customWidth="1"/>
    <col min="8203" max="8448" width="10.875" style="2"/>
    <col min="8449" max="8449" width="13.375" style="2" customWidth="1"/>
    <col min="8450" max="8450" width="22.125" style="2" customWidth="1"/>
    <col min="8451" max="8451" width="12.125" style="2" customWidth="1"/>
    <col min="8452" max="8454" width="10.875" style="2"/>
    <col min="8455" max="8456" width="9.625" style="2" customWidth="1"/>
    <col min="8457" max="8458" width="12.125" style="2" customWidth="1"/>
    <col min="8459" max="8704" width="10.875" style="2"/>
    <col min="8705" max="8705" width="13.375" style="2" customWidth="1"/>
    <col min="8706" max="8706" width="22.125" style="2" customWidth="1"/>
    <col min="8707" max="8707" width="12.125" style="2" customWidth="1"/>
    <col min="8708" max="8710" width="10.875" style="2"/>
    <col min="8711" max="8712" width="9.625" style="2" customWidth="1"/>
    <col min="8713" max="8714" width="12.125" style="2" customWidth="1"/>
    <col min="8715" max="8960" width="10.875" style="2"/>
    <col min="8961" max="8961" width="13.375" style="2" customWidth="1"/>
    <col min="8962" max="8962" width="22.125" style="2" customWidth="1"/>
    <col min="8963" max="8963" width="12.125" style="2" customWidth="1"/>
    <col min="8964" max="8966" width="10.875" style="2"/>
    <col min="8967" max="8968" width="9.625" style="2" customWidth="1"/>
    <col min="8969" max="8970" width="12.125" style="2" customWidth="1"/>
    <col min="8971" max="9216" width="10.875" style="2"/>
    <col min="9217" max="9217" width="13.375" style="2" customWidth="1"/>
    <col min="9218" max="9218" width="22.125" style="2" customWidth="1"/>
    <col min="9219" max="9219" width="12.125" style="2" customWidth="1"/>
    <col min="9220" max="9222" width="10.875" style="2"/>
    <col min="9223" max="9224" width="9.625" style="2" customWidth="1"/>
    <col min="9225" max="9226" width="12.125" style="2" customWidth="1"/>
    <col min="9227" max="9472" width="10.875" style="2"/>
    <col min="9473" max="9473" width="13.375" style="2" customWidth="1"/>
    <col min="9474" max="9474" width="22.125" style="2" customWidth="1"/>
    <col min="9475" max="9475" width="12.125" style="2" customWidth="1"/>
    <col min="9476" max="9478" width="10.875" style="2"/>
    <col min="9479" max="9480" width="9.625" style="2" customWidth="1"/>
    <col min="9481" max="9482" width="12.125" style="2" customWidth="1"/>
    <col min="9483" max="9728" width="10.875" style="2"/>
    <col min="9729" max="9729" width="13.375" style="2" customWidth="1"/>
    <col min="9730" max="9730" width="22.125" style="2" customWidth="1"/>
    <col min="9731" max="9731" width="12.125" style="2" customWidth="1"/>
    <col min="9732" max="9734" width="10.875" style="2"/>
    <col min="9735" max="9736" width="9.625" style="2" customWidth="1"/>
    <col min="9737" max="9738" width="12.125" style="2" customWidth="1"/>
    <col min="9739" max="9984" width="10.875" style="2"/>
    <col min="9985" max="9985" width="13.375" style="2" customWidth="1"/>
    <col min="9986" max="9986" width="22.125" style="2" customWidth="1"/>
    <col min="9987" max="9987" width="12.125" style="2" customWidth="1"/>
    <col min="9988" max="9990" width="10.875" style="2"/>
    <col min="9991" max="9992" width="9.625" style="2" customWidth="1"/>
    <col min="9993" max="9994" width="12.125" style="2" customWidth="1"/>
    <col min="9995" max="10240" width="10.875" style="2"/>
    <col min="10241" max="10241" width="13.375" style="2" customWidth="1"/>
    <col min="10242" max="10242" width="22.125" style="2" customWidth="1"/>
    <col min="10243" max="10243" width="12.125" style="2" customWidth="1"/>
    <col min="10244" max="10246" width="10.875" style="2"/>
    <col min="10247" max="10248" width="9.625" style="2" customWidth="1"/>
    <col min="10249" max="10250" width="12.125" style="2" customWidth="1"/>
    <col min="10251" max="10496" width="10.875" style="2"/>
    <col min="10497" max="10497" width="13.375" style="2" customWidth="1"/>
    <col min="10498" max="10498" width="22.125" style="2" customWidth="1"/>
    <col min="10499" max="10499" width="12.125" style="2" customWidth="1"/>
    <col min="10500" max="10502" width="10.875" style="2"/>
    <col min="10503" max="10504" width="9.625" style="2" customWidth="1"/>
    <col min="10505" max="10506" width="12.125" style="2" customWidth="1"/>
    <col min="10507" max="10752" width="10.875" style="2"/>
    <col min="10753" max="10753" width="13.375" style="2" customWidth="1"/>
    <col min="10754" max="10754" width="22.125" style="2" customWidth="1"/>
    <col min="10755" max="10755" width="12.125" style="2" customWidth="1"/>
    <col min="10756" max="10758" width="10.875" style="2"/>
    <col min="10759" max="10760" width="9.625" style="2" customWidth="1"/>
    <col min="10761" max="10762" width="12.125" style="2" customWidth="1"/>
    <col min="10763" max="11008" width="10.875" style="2"/>
    <col min="11009" max="11009" width="13.375" style="2" customWidth="1"/>
    <col min="11010" max="11010" width="22.125" style="2" customWidth="1"/>
    <col min="11011" max="11011" width="12.125" style="2" customWidth="1"/>
    <col min="11012" max="11014" width="10.875" style="2"/>
    <col min="11015" max="11016" width="9.625" style="2" customWidth="1"/>
    <col min="11017" max="11018" width="12.125" style="2" customWidth="1"/>
    <col min="11019" max="11264" width="10.875" style="2"/>
    <col min="11265" max="11265" width="13.375" style="2" customWidth="1"/>
    <col min="11266" max="11266" width="22.125" style="2" customWidth="1"/>
    <col min="11267" max="11267" width="12.125" style="2" customWidth="1"/>
    <col min="11268" max="11270" width="10.875" style="2"/>
    <col min="11271" max="11272" width="9.625" style="2" customWidth="1"/>
    <col min="11273" max="11274" width="12.125" style="2" customWidth="1"/>
    <col min="11275" max="11520" width="10.875" style="2"/>
    <col min="11521" max="11521" width="13.375" style="2" customWidth="1"/>
    <col min="11522" max="11522" width="22.125" style="2" customWidth="1"/>
    <col min="11523" max="11523" width="12.125" style="2" customWidth="1"/>
    <col min="11524" max="11526" width="10.875" style="2"/>
    <col min="11527" max="11528" width="9.625" style="2" customWidth="1"/>
    <col min="11529" max="11530" width="12.125" style="2" customWidth="1"/>
    <col min="11531" max="11776" width="10.875" style="2"/>
    <col min="11777" max="11777" width="13.375" style="2" customWidth="1"/>
    <col min="11778" max="11778" width="22.125" style="2" customWidth="1"/>
    <col min="11779" max="11779" width="12.125" style="2" customWidth="1"/>
    <col min="11780" max="11782" width="10.875" style="2"/>
    <col min="11783" max="11784" width="9.625" style="2" customWidth="1"/>
    <col min="11785" max="11786" width="12.125" style="2" customWidth="1"/>
    <col min="11787" max="12032" width="10.875" style="2"/>
    <col min="12033" max="12033" width="13.375" style="2" customWidth="1"/>
    <col min="12034" max="12034" width="22.125" style="2" customWidth="1"/>
    <col min="12035" max="12035" width="12.125" style="2" customWidth="1"/>
    <col min="12036" max="12038" width="10.875" style="2"/>
    <col min="12039" max="12040" width="9.625" style="2" customWidth="1"/>
    <col min="12041" max="12042" width="12.125" style="2" customWidth="1"/>
    <col min="12043" max="12288" width="10.875" style="2"/>
    <col min="12289" max="12289" width="13.375" style="2" customWidth="1"/>
    <col min="12290" max="12290" width="22.125" style="2" customWidth="1"/>
    <col min="12291" max="12291" width="12.125" style="2" customWidth="1"/>
    <col min="12292" max="12294" width="10.875" style="2"/>
    <col min="12295" max="12296" width="9.625" style="2" customWidth="1"/>
    <col min="12297" max="12298" width="12.125" style="2" customWidth="1"/>
    <col min="12299" max="12544" width="10.875" style="2"/>
    <col min="12545" max="12545" width="13.375" style="2" customWidth="1"/>
    <col min="12546" max="12546" width="22.125" style="2" customWidth="1"/>
    <col min="12547" max="12547" width="12.125" style="2" customWidth="1"/>
    <col min="12548" max="12550" width="10.875" style="2"/>
    <col min="12551" max="12552" width="9.625" style="2" customWidth="1"/>
    <col min="12553" max="12554" width="12.125" style="2" customWidth="1"/>
    <col min="12555" max="12800" width="10.875" style="2"/>
    <col min="12801" max="12801" width="13.375" style="2" customWidth="1"/>
    <col min="12802" max="12802" width="22.125" style="2" customWidth="1"/>
    <col min="12803" max="12803" width="12.125" style="2" customWidth="1"/>
    <col min="12804" max="12806" width="10.875" style="2"/>
    <col min="12807" max="12808" width="9.625" style="2" customWidth="1"/>
    <col min="12809" max="12810" width="12.125" style="2" customWidth="1"/>
    <col min="12811" max="13056" width="10.875" style="2"/>
    <col min="13057" max="13057" width="13.375" style="2" customWidth="1"/>
    <col min="13058" max="13058" width="22.125" style="2" customWidth="1"/>
    <col min="13059" max="13059" width="12.125" style="2" customWidth="1"/>
    <col min="13060" max="13062" width="10.875" style="2"/>
    <col min="13063" max="13064" width="9.625" style="2" customWidth="1"/>
    <col min="13065" max="13066" width="12.125" style="2" customWidth="1"/>
    <col min="13067" max="13312" width="10.875" style="2"/>
    <col min="13313" max="13313" width="13.375" style="2" customWidth="1"/>
    <col min="13314" max="13314" width="22.125" style="2" customWidth="1"/>
    <col min="13315" max="13315" width="12.125" style="2" customWidth="1"/>
    <col min="13316" max="13318" width="10.875" style="2"/>
    <col min="13319" max="13320" width="9.625" style="2" customWidth="1"/>
    <col min="13321" max="13322" width="12.125" style="2" customWidth="1"/>
    <col min="13323" max="13568" width="10.875" style="2"/>
    <col min="13569" max="13569" width="13.375" style="2" customWidth="1"/>
    <col min="13570" max="13570" width="22.125" style="2" customWidth="1"/>
    <col min="13571" max="13571" width="12.125" style="2" customWidth="1"/>
    <col min="13572" max="13574" width="10.875" style="2"/>
    <col min="13575" max="13576" width="9.625" style="2" customWidth="1"/>
    <col min="13577" max="13578" width="12.125" style="2" customWidth="1"/>
    <col min="13579" max="13824" width="10.875" style="2"/>
    <col min="13825" max="13825" width="13.375" style="2" customWidth="1"/>
    <col min="13826" max="13826" width="22.125" style="2" customWidth="1"/>
    <col min="13827" max="13827" width="12.125" style="2" customWidth="1"/>
    <col min="13828" max="13830" width="10.875" style="2"/>
    <col min="13831" max="13832" width="9.625" style="2" customWidth="1"/>
    <col min="13833" max="13834" width="12.125" style="2" customWidth="1"/>
    <col min="13835" max="14080" width="10.875" style="2"/>
    <col min="14081" max="14081" width="13.375" style="2" customWidth="1"/>
    <col min="14082" max="14082" width="22.125" style="2" customWidth="1"/>
    <col min="14083" max="14083" width="12.125" style="2" customWidth="1"/>
    <col min="14084" max="14086" width="10.875" style="2"/>
    <col min="14087" max="14088" width="9.625" style="2" customWidth="1"/>
    <col min="14089" max="14090" width="12.125" style="2" customWidth="1"/>
    <col min="14091" max="14336" width="10.875" style="2"/>
    <col min="14337" max="14337" width="13.375" style="2" customWidth="1"/>
    <col min="14338" max="14338" width="22.125" style="2" customWidth="1"/>
    <col min="14339" max="14339" width="12.125" style="2" customWidth="1"/>
    <col min="14340" max="14342" width="10.875" style="2"/>
    <col min="14343" max="14344" width="9.625" style="2" customWidth="1"/>
    <col min="14345" max="14346" width="12.125" style="2" customWidth="1"/>
    <col min="14347" max="14592" width="10.875" style="2"/>
    <col min="14593" max="14593" width="13.375" style="2" customWidth="1"/>
    <col min="14594" max="14594" width="22.125" style="2" customWidth="1"/>
    <col min="14595" max="14595" width="12.125" style="2" customWidth="1"/>
    <col min="14596" max="14598" width="10.875" style="2"/>
    <col min="14599" max="14600" width="9.625" style="2" customWidth="1"/>
    <col min="14601" max="14602" width="12.125" style="2" customWidth="1"/>
    <col min="14603" max="14848" width="10.875" style="2"/>
    <col min="14849" max="14849" width="13.375" style="2" customWidth="1"/>
    <col min="14850" max="14850" width="22.125" style="2" customWidth="1"/>
    <col min="14851" max="14851" width="12.125" style="2" customWidth="1"/>
    <col min="14852" max="14854" width="10.875" style="2"/>
    <col min="14855" max="14856" width="9.625" style="2" customWidth="1"/>
    <col min="14857" max="14858" width="12.125" style="2" customWidth="1"/>
    <col min="14859" max="15104" width="10.875" style="2"/>
    <col min="15105" max="15105" width="13.375" style="2" customWidth="1"/>
    <col min="15106" max="15106" width="22.125" style="2" customWidth="1"/>
    <col min="15107" max="15107" width="12.125" style="2" customWidth="1"/>
    <col min="15108" max="15110" width="10.875" style="2"/>
    <col min="15111" max="15112" width="9.625" style="2" customWidth="1"/>
    <col min="15113" max="15114" width="12.125" style="2" customWidth="1"/>
    <col min="15115" max="15360" width="10.875" style="2"/>
    <col min="15361" max="15361" width="13.375" style="2" customWidth="1"/>
    <col min="15362" max="15362" width="22.125" style="2" customWidth="1"/>
    <col min="15363" max="15363" width="12.125" style="2" customWidth="1"/>
    <col min="15364" max="15366" width="10.875" style="2"/>
    <col min="15367" max="15368" width="9.625" style="2" customWidth="1"/>
    <col min="15369" max="15370" width="12.125" style="2" customWidth="1"/>
    <col min="15371" max="15616" width="10.875" style="2"/>
    <col min="15617" max="15617" width="13.375" style="2" customWidth="1"/>
    <col min="15618" max="15618" width="22.125" style="2" customWidth="1"/>
    <col min="15619" max="15619" width="12.125" style="2" customWidth="1"/>
    <col min="15620" max="15622" width="10.875" style="2"/>
    <col min="15623" max="15624" width="9.625" style="2" customWidth="1"/>
    <col min="15625" max="15626" width="12.125" style="2" customWidth="1"/>
    <col min="15627" max="15872" width="10.875" style="2"/>
    <col min="15873" max="15873" width="13.375" style="2" customWidth="1"/>
    <col min="15874" max="15874" width="22.125" style="2" customWidth="1"/>
    <col min="15875" max="15875" width="12.125" style="2" customWidth="1"/>
    <col min="15876" max="15878" width="10.875" style="2"/>
    <col min="15879" max="15880" width="9.625" style="2" customWidth="1"/>
    <col min="15881" max="15882" width="12.125" style="2" customWidth="1"/>
    <col min="15883" max="16128" width="10.875" style="2"/>
    <col min="16129" max="16129" width="13.375" style="2" customWidth="1"/>
    <col min="16130" max="16130" width="22.125" style="2" customWidth="1"/>
    <col min="16131" max="16131" width="12.125" style="2" customWidth="1"/>
    <col min="16132" max="16134" width="10.875" style="2"/>
    <col min="16135" max="16136" width="9.625" style="2" customWidth="1"/>
    <col min="16137" max="16138" width="12.125" style="2" customWidth="1"/>
    <col min="16139" max="16384" width="10.875" style="2"/>
  </cols>
  <sheetData>
    <row r="1" spans="1:12" x14ac:dyDescent="0.2">
      <c r="A1" s="1"/>
    </row>
    <row r="6" spans="1:12" x14ac:dyDescent="0.2">
      <c r="E6" s="3" t="s">
        <v>589</v>
      </c>
    </row>
    <row r="7" spans="1:12" ht="18" thickBot="1" x14ac:dyDescent="0.25">
      <c r="B7" s="5"/>
      <c r="C7" s="43" t="s">
        <v>624</v>
      </c>
      <c r="D7" s="5"/>
      <c r="E7" s="5"/>
      <c r="F7" s="5"/>
      <c r="G7" s="5"/>
      <c r="H7" s="5"/>
      <c r="I7" s="5"/>
      <c r="J7" s="5"/>
      <c r="K7" s="5"/>
      <c r="L7" s="5"/>
    </row>
    <row r="8" spans="1:12" x14ac:dyDescent="0.2">
      <c r="C8" s="6"/>
      <c r="D8" s="7"/>
      <c r="E8" s="7"/>
      <c r="F8" s="22" t="s">
        <v>591</v>
      </c>
      <c r="G8" s="7"/>
      <c r="H8" s="7"/>
      <c r="I8" s="6"/>
      <c r="J8" s="6"/>
      <c r="K8" s="7"/>
      <c r="L8" s="7"/>
    </row>
    <row r="9" spans="1:12" x14ac:dyDescent="0.2">
      <c r="B9" s="1" t="s">
        <v>545</v>
      </c>
      <c r="C9" s="9" t="s">
        <v>575</v>
      </c>
      <c r="D9" s="6"/>
      <c r="E9" s="6"/>
      <c r="F9" s="6"/>
      <c r="G9" s="6"/>
      <c r="H9" s="6"/>
      <c r="I9" s="9" t="s">
        <v>592</v>
      </c>
      <c r="J9" s="9" t="s">
        <v>547</v>
      </c>
      <c r="K9" s="6"/>
      <c r="L9" s="6"/>
    </row>
    <row r="10" spans="1:12" x14ac:dyDescent="0.2">
      <c r="B10" s="7"/>
      <c r="C10" s="11"/>
      <c r="D10" s="10" t="s">
        <v>549</v>
      </c>
      <c r="E10" s="10" t="s">
        <v>550</v>
      </c>
      <c r="F10" s="10" t="s">
        <v>551</v>
      </c>
      <c r="G10" s="10" t="s">
        <v>552</v>
      </c>
      <c r="H10" s="10" t="s">
        <v>330</v>
      </c>
      <c r="I10" s="11"/>
      <c r="J10" s="32" t="s">
        <v>575</v>
      </c>
      <c r="K10" s="10" t="s">
        <v>554</v>
      </c>
      <c r="L10" s="10" t="s">
        <v>576</v>
      </c>
    </row>
    <row r="11" spans="1:12" x14ac:dyDescent="0.2">
      <c r="C11" s="12" t="s">
        <v>555</v>
      </c>
      <c r="D11" s="13" t="s">
        <v>555</v>
      </c>
      <c r="E11" s="13" t="s">
        <v>555</v>
      </c>
      <c r="F11" s="13" t="s">
        <v>555</v>
      </c>
      <c r="G11" s="13" t="s">
        <v>555</v>
      </c>
      <c r="H11" s="13" t="s">
        <v>555</v>
      </c>
      <c r="I11" s="13" t="s">
        <v>625</v>
      </c>
      <c r="J11" s="13" t="s">
        <v>19</v>
      </c>
      <c r="K11" s="13" t="s">
        <v>19</v>
      </c>
      <c r="L11" s="13" t="s">
        <v>19</v>
      </c>
    </row>
    <row r="12" spans="1:12" x14ac:dyDescent="0.2">
      <c r="B12" s="1" t="s">
        <v>556</v>
      </c>
      <c r="C12" s="14">
        <f t="shared" ref="C12:C17" si="0">SUM(D12:H12)</f>
        <v>4</v>
      </c>
      <c r="D12" s="24" t="s">
        <v>39</v>
      </c>
      <c r="E12" s="24" t="s">
        <v>39</v>
      </c>
      <c r="F12" s="15">
        <v>1</v>
      </c>
      <c r="G12" s="15">
        <v>3</v>
      </c>
      <c r="H12" s="24" t="s">
        <v>39</v>
      </c>
      <c r="I12" s="15">
        <v>250</v>
      </c>
      <c r="J12" s="16">
        <f t="shared" ref="J12:J17" si="1">K12+L12</f>
        <v>244</v>
      </c>
      <c r="K12" s="15">
        <v>131</v>
      </c>
      <c r="L12" s="15">
        <v>113</v>
      </c>
    </row>
    <row r="13" spans="1:12" x14ac:dyDescent="0.2">
      <c r="B13" s="1" t="s">
        <v>594</v>
      </c>
      <c r="C13" s="14">
        <f t="shared" si="0"/>
        <v>4</v>
      </c>
      <c r="D13" s="24" t="s">
        <v>39</v>
      </c>
      <c r="E13" s="24" t="s">
        <v>39</v>
      </c>
      <c r="F13" s="15">
        <v>1</v>
      </c>
      <c r="G13" s="15">
        <v>3</v>
      </c>
      <c r="H13" s="24" t="s">
        <v>39</v>
      </c>
      <c r="I13" s="15">
        <v>250</v>
      </c>
      <c r="J13" s="16">
        <f t="shared" si="1"/>
        <v>239</v>
      </c>
      <c r="K13" s="15">
        <v>127</v>
      </c>
      <c r="L13" s="15">
        <v>112</v>
      </c>
    </row>
    <row r="14" spans="1:12" x14ac:dyDescent="0.2">
      <c r="B14" s="1" t="s">
        <v>595</v>
      </c>
      <c r="C14" s="14">
        <f t="shared" si="0"/>
        <v>4</v>
      </c>
      <c r="D14" s="24" t="s">
        <v>39</v>
      </c>
      <c r="E14" s="24" t="s">
        <v>39</v>
      </c>
      <c r="F14" s="15">
        <v>1</v>
      </c>
      <c r="G14" s="15">
        <v>3</v>
      </c>
      <c r="H14" s="24" t="s">
        <v>39</v>
      </c>
      <c r="I14" s="15">
        <v>250</v>
      </c>
      <c r="J14" s="16">
        <f t="shared" si="1"/>
        <v>243</v>
      </c>
      <c r="K14" s="15">
        <v>130</v>
      </c>
      <c r="L14" s="15">
        <v>113</v>
      </c>
    </row>
    <row r="15" spans="1:12" x14ac:dyDescent="0.2">
      <c r="B15" s="1" t="s">
        <v>596</v>
      </c>
      <c r="C15" s="14">
        <f t="shared" si="0"/>
        <v>4</v>
      </c>
      <c r="D15" s="24" t="s">
        <v>39</v>
      </c>
      <c r="E15" s="24" t="s">
        <v>39</v>
      </c>
      <c r="F15" s="15">
        <v>1</v>
      </c>
      <c r="G15" s="15">
        <v>3</v>
      </c>
      <c r="H15" s="24" t="s">
        <v>39</v>
      </c>
      <c r="I15" s="15">
        <v>589</v>
      </c>
      <c r="J15" s="16">
        <f t="shared" si="1"/>
        <v>233</v>
      </c>
      <c r="K15" s="15">
        <v>125</v>
      </c>
      <c r="L15" s="15">
        <v>108</v>
      </c>
    </row>
    <row r="16" spans="1:12" x14ac:dyDescent="0.2">
      <c r="B16" s="1" t="s">
        <v>597</v>
      </c>
      <c r="C16" s="14">
        <f t="shared" si="0"/>
        <v>4</v>
      </c>
      <c r="D16" s="24" t="s">
        <v>39</v>
      </c>
      <c r="E16" s="24" t="s">
        <v>39</v>
      </c>
      <c r="F16" s="15">
        <v>1</v>
      </c>
      <c r="G16" s="15">
        <v>3</v>
      </c>
      <c r="H16" s="24" t="s">
        <v>39</v>
      </c>
      <c r="I16" s="15">
        <v>600</v>
      </c>
      <c r="J16" s="16">
        <f t="shared" si="1"/>
        <v>246</v>
      </c>
      <c r="K16" s="15">
        <v>135</v>
      </c>
      <c r="L16" s="15">
        <v>111</v>
      </c>
    </row>
    <row r="17" spans="1:12" x14ac:dyDescent="0.2">
      <c r="B17" s="1" t="s">
        <v>598</v>
      </c>
      <c r="C17" s="14">
        <f t="shared" si="0"/>
        <v>4</v>
      </c>
      <c r="D17" s="24" t="s">
        <v>39</v>
      </c>
      <c r="E17" s="24" t="s">
        <v>39</v>
      </c>
      <c r="F17" s="15">
        <v>1</v>
      </c>
      <c r="G17" s="15">
        <v>3</v>
      </c>
      <c r="H17" s="24" t="s">
        <v>39</v>
      </c>
      <c r="I17" s="15">
        <v>600</v>
      </c>
      <c r="J17" s="16">
        <f t="shared" si="1"/>
        <v>241</v>
      </c>
      <c r="K17" s="15">
        <v>132</v>
      </c>
      <c r="L17" s="15">
        <v>109</v>
      </c>
    </row>
    <row r="18" spans="1:12" x14ac:dyDescent="0.2">
      <c r="B18" s="3" t="s">
        <v>610</v>
      </c>
      <c r="C18" s="17">
        <f t="shared" ref="C18:L18" si="2">C20+C21</f>
        <v>4</v>
      </c>
      <c r="D18" s="50" t="s">
        <v>39</v>
      </c>
      <c r="E18" s="50" t="s">
        <v>39</v>
      </c>
      <c r="F18" s="19">
        <f t="shared" si="2"/>
        <v>1</v>
      </c>
      <c r="G18" s="19">
        <f t="shared" si="2"/>
        <v>3</v>
      </c>
      <c r="H18" s="50" t="s">
        <v>39</v>
      </c>
      <c r="I18" s="19">
        <f t="shared" si="2"/>
        <v>600</v>
      </c>
      <c r="J18" s="19">
        <f t="shared" si="2"/>
        <v>239</v>
      </c>
      <c r="K18" s="19">
        <f t="shared" si="2"/>
        <v>132</v>
      </c>
      <c r="L18" s="19">
        <f t="shared" si="2"/>
        <v>107</v>
      </c>
    </row>
    <row r="19" spans="1:12" x14ac:dyDescent="0.2">
      <c r="C19" s="6"/>
      <c r="D19" s="15"/>
      <c r="E19" s="15"/>
      <c r="F19" s="15"/>
      <c r="G19" s="15"/>
      <c r="H19" s="15"/>
      <c r="I19" s="15"/>
      <c r="K19" s="15"/>
      <c r="L19" s="15"/>
    </row>
    <row r="20" spans="1:12" x14ac:dyDescent="0.2">
      <c r="B20" s="1" t="s">
        <v>626</v>
      </c>
      <c r="C20" s="14">
        <f>SUM(D20:H20)</f>
        <v>2</v>
      </c>
      <c r="D20" s="24" t="s">
        <v>39</v>
      </c>
      <c r="E20" s="24" t="s">
        <v>39</v>
      </c>
      <c r="F20" s="15">
        <v>1</v>
      </c>
      <c r="G20" s="15">
        <v>1</v>
      </c>
      <c r="H20" s="24" t="s">
        <v>39</v>
      </c>
      <c r="I20" s="15">
        <v>250</v>
      </c>
      <c r="J20" s="16">
        <f>K20+L20</f>
        <v>239</v>
      </c>
      <c r="K20" s="15">
        <v>132</v>
      </c>
      <c r="L20" s="15">
        <v>107</v>
      </c>
    </row>
    <row r="21" spans="1:12" x14ac:dyDescent="0.2">
      <c r="B21" s="1" t="s">
        <v>627</v>
      </c>
      <c r="C21" s="14">
        <f>SUM(D21:H21)</f>
        <v>2</v>
      </c>
      <c r="D21" s="24" t="s">
        <v>39</v>
      </c>
      <c r="E21" s="24" t="s">
        <v>39</v>
      </c>
      <c r="F21" s="24" t="s">
        <v>39</v>
      </c>
      <c r="G21" s="15">
        <v>2</v>
      </c>
      <c r="H21" s="24" t="s">
        <v>39</v>
      </c>
      <c r="I21" s="15">
        <v>350</v>
      </c>
      <c r="J21" s="13" t="s">
        <v>39</v>
      </c>
      <c r="K21" s="24" t="s">
        <v>39</v>
      </c>
      <c r="L21" s="24" t="s">
        <v>39</v>
      </c>
    </row>
    <row r="22" spans="1:12" ht="18" thickBot="1" x14ac:dyDescent="0.25">
      <c r="B22" s="5"/>
      <c r="C22" s="20"/>
      <c r="D22" s="5"/>
      <c r="E22" s="5"/>
      <c r="F22" s="5"/>
      <c r="G22" s="5"/>
      <c r="H22" s="5"/>
      <c r="I22" s="5"/>
      <c r="J22" s="5"/>
      <c r="K22" s="5"/>
      <c r="L22" s="5"/>
    </row>
    <row r="23" spans="1:12" x14ac:dyDescent="0.2">
      <c r="C23" s="1" t="s">
        <v>435</v>
      </c>
      <c r="F23" s="1" t="s">
        <v>628</v>
      </c>
    </row>
    <row r="24" spans="1:12" x14ac:dyDescent="0.2">
      <c r="A24" s="1"/>
    </row>
  </sheetData>
  <phoneticPr fontId="2"/>
  <pageMargins left="0.23000000000000004" right="0.23000000000000004" top="0.55000000000000004" bottom="0.51" header="0.51200000000000001" footer="0.51200000000000001"/>
  <pageSetup paperSize="12" scale="75" orientation="portrait" verticalDpi="0" r:id="rId1"/>
  <headerFooter alignWithMargins="0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23</vt:i4>
      </vt:variant>
    </vt:vector>
  </HeadingPairs>
  <TitlesOfParts>
    <vt:vector size="46" baseType="lpstr">
      <vt:lpstr>S01社保</vt:lpstr>
      <vt:lpstr>S02社保</vt:lpstr>
      <vt:lpstr>S03生保</vt:lpstr>
      <vt:lpstr>S04種類</vt:lpstr>
      <vt:lpstr>S05町村</vt:lpstr>
      <vt:lpstr>S06A施設</vt:lpstr>
      <vt:lpstr>S06B老人</vt:lpstr>
      <vt:lpstr>S06C児童</vt:lpstr>
      <vt:lpstr>S06D保護</vt:lpstr>
      <vt:lpstr>S07手帳</vt:lpstr>
      <vt:lpstr>S08A適用</vt:lpstr>
      <vt:lpstr>S08B給付</vt:lpstr>
      <vt:lpstr>S08C～Ｆ</vt:lpstr>
      <vt:lpstr>S09国民</vt:lpstr>
      <vt:lpstr>S10厚生</vt:lpstr>
      <vt:lpstr>S11労災</vt:lpstr>
      <vt:lpstr>S12雇用</vt:lpstr>
      <vt:lpstr>S13国保</vt:lpstr>
      <vt:lpstr>S14船員</vt:lpstr>
      <vt:lpstr>S15組合</vt:lpstr>
      <vt:lpstr>S16町村</vt:lpstr>
      <vt:lpstr>S17厚生</vt:lpstr>
      <vt:lpstr>S18国保</vt:lpstr>
      <vt:lpstr>S01社保!Print_Area_MI</vt:lpstr>
      <vt:lpstr>S02社保!Print_Area_MI</vt:lpstr>
      <vt:lpstr>S03生保!Print_Area_MI</vt:lpstr>
      <vt:lpstr>S04種類!Print_Area_MI</vt:lpstr>
      <vt:lpstr>S05町村!Print_Area_MI</vt:lpstr>
      <vt:lpstr>S06A施設!Print_Area_MI</vt:lpstr>
      <vt:lpstr>S06B老人!Print_Area_MI</vt:lpstr>
      <vt:lpstr>S06C児童!Print_Area_MI</vt:lpstr>
      <vt:lpstr>S06D保護!Print_Area_MI</vt:lpstr>
      <vt:lpstr>S07手帳!Print_Area_MI</vt:lpstr>
      <vt:lpstr>S08A適用!Print_Area_MI</vt:lpstr>
      <vt:lpstr>S08B給付!Print_Area_MI</vt:lpstr>
      <vt:lpstr>'S08C～Ｆ'!Print_Area_MI</vt:lpstr>
      <vt:lpstr>S09国民!Print_Area_MI</vt:lpstr>
      <vt:lpstr>S10厚生!Print_Area_MI</vt:lpstr>
      <vt:lpstr>S11労災!Print_Area_MI</vt:lpstr>
      <vt:lpstr>S12雇用!Print_Area_MI</vt:lpstr>
      <vt:lpstr>S13国保!Print_Area_MI</vt:lpstr>
      <vt:lpstr>S14船員!Print_Area_MI</vt:lpstr>
      <vt:lpstr>S15組合!Print_Area_MI</vt:lpstr>
      <vt:lpstr>S16町村!Print_Area_MI</vt:lpstr>
      <vt:lpstr>S17厚生!Print_Area_MI</vt:lpstr>
      <vt:lpstr>S18国保!Print_Area_MI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2018-08-10T07:33:20Z</dcterms:created>
  <dcterms:modified xsi:type="dcterms:W3CDTF">2018-08-10T07:42:29Z</dcterms:modified>
</cp:coreProperties>
</file>