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29"/>
  </bookViews>
  <sheets>
    <sheet name="R01住宅" sheetId="12" r:id="rId1"/>
    <sheet name="R02所有" sheetId="13" r:id="rId2"/>
    <sheet name="R03時期" sheetId="14" r:id="rId3"/>
    <sheet name="R04住宅" sheetId="15" r:id="rId4"/>
    <sheet name="R05持家" sheetId="16" r:id="rId5"/>
    <sheet name="R06A借家" sheetId="17" r:id="rId6"/>
    <sheet name="R06B借家" sheetId="4" r:id="rId7"/>
    <sheet name="R07A町村" sheetId="5" r:id="rId8"/>
    <sheet name="R07B町村" sheetId="6" r:id="rId9"/>
    <sheet name="R08A町村" sheetId="7" r:id="rId10"/>
    <sheet name="R08B町村" sheetId="8" r:id="rId11"/>
    <sheet name="R09規模" sheetId="9" r:id="rId12"/>
    <sheet name="R10交通" sheetId="10" r:id="rId13"/>
    <sheet name="R11時間" sheetId="11" r:id="rId1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\a">#N/A</definedName>
    <definedName name="\r" localSheetId="8">'R07B町村'!$B$1:$B$7828</definedName>
    <definedName name="\r" localSheetId="9">'R08A町村'!$B$1:$B$7365</definedName>
    <definedName name="\r" localSheetId="10">'R08B町村'!$B$1:$B$7367</definedName>
    <definedName name="\r" localSheetId="11">'R09規模'!$IM$7868</definedName>
    <definedName name="\r">'R07A町村'!$B$1:$B$7815</definedName>
    <definedName name="\w" localSheetId="11">'R09規模'!$E$1:$E$8186</definedName>
    <definedName name="\w">#N/A</definedName>
    <definedName name="Print_Area_MI" localSheetId="0">'R01住宅'!$A$1:$J$70</definedName>
    <definedName name="Print_Area_MI" localSheetId="1">'R02所有'!$A$1:$L$73</definedName>
    <definedName name="Print_Area_MI" localSheetId="2">'R03時期'!$A$1:$M$42</definedName>
    <definedName name="Print_Area_MI" localSheetId="3">'R04住宅'!$A$1:$M$34</definedName>
    <definedName name="Print_Area_MI" localSheetId="4">'R05持家'!$A$1:$M$34</definedName>
    <definedName name="Print_Area_MI" localSheetId="5">'R06A借家'!$A$1:$M$40</definedName>
    <definedName name="Print_Area_MI" localSheetId="6">'R06B借家'!$A$1:$M$73</definedName>
    <definedName name="Print_Area_MI" localSheetId="7">'R07A町村'!$A$1:$K$73</definedName>
    <definedName name="Print_Area_MI" localSheetId="8">'R07B町村'!$A$1:$K$73</definedName>
    <definedName name="Print_Area_MI" localSheetId="9">'R08A町村'!$A$1:$I$72</definedName>
    <definedName name="Print_Area_MI" localSheetId="10">'R08B町村'!$A$1:$I$73</definedName>
    <definedName name="Print_Area_MI" localSheetId="11">'R09規模'!$A$1:$J$73</definedName>
    <definedName name="Print_Area_MI" localSheetId="12">'R10交通'!$A$1:$M$73</definedName>
    <definedName name="Print_Area_MI" localSheetId="13">'R11時間'!$A$1:$J$73</definedName>
  </definedNames>
  <calcPr calcId="145621"/>
</workbook>
</file>

<file path=xl/calcChain.xml><?xml version="1.0" encoding="utf-8"?>
<calcChain xmlns="http://schemas.openxmlformats.org/spreadsheetml/2006/main">
  <c r="E17" i="17" l="1"/>
  <c r="E16" i="17"/>
  <c r="F32" i="16"/>
  <c r="E32" i="16"/>
  <c r="F31" i="16"/>
  <c r="E31" i="16"/>
  <c r="F30" i="16"/>
  <c r="E30" i="16"/>
  <c r="F28" i="16"/>
  <c r="E28" i="16"/>
  <c r="F27" i="16"/>
  <c r="E27" i="16"/>
  <c r="F26" i="16"/>
  <c r="E26" i="16"/>
  <c r="F24" i="16"/>
  <c r="E24" i="16"/>
  <c r="F23" i="16"/>
  <c r="E23" i="16"/>
  <c r="F22" i="16"/>
  <c r="E22" i="16"/>
  <c r="F20" i="16"/>
  <c r="E20" i="16"/>
  <c r="F19" i="16"/>
  <c r="F13" i="16" s="1"/>
  <c r="E19" i="16"/>
  <c r="E13" i="16" s="1"/>
  <c r="F17" i="16"/>
  <c r="E17" i="16"/>
  <c r="F16" i="16"/>
  <c r="E16" i="16"/>
  <c r="F15" i="16"/>
  <c r="E15" i="16"/>
  <c r="M13" i="16"/>
  <c r="L13" i="16"/>
  <c r="K13" i="16"/>
  <c r="J13" i="16"/>
  <c r="I13" i="16"/>
  <c r="H13" i="16"/>
  <c r="G13" i="16"/>
  <c r="L28" i="15"/>
  <c r="F28" i="15"/>
  <c r="E28" i="15"/>
  <c r="L27" i="15"/>
  <c r="F27" i="15"/>
  <c r="L26" i="15"/>
  <c r="F26" i="15"/>
  <c r="E26" i="15"/>
  <c r="L25" i="15"/>
  <c r="F25" i="15"/>
  <c r="L23" i="15"/>
  <c r="L19" i="15" s="1"/>
  <c r="L30" i="15" s="1"/>
  <c r="F23" i="15"/>
  <c r="F19" i="15" s="1"/>
  <c r="E23" i="15"/>
  <c r="E19" i="15" s="1"/>
  <c r="L22" i="15"/>
  <c r="F22" i="15"/>
  <c r="L21" i="15"/>
  <c r="F21" i="15"/>
  <c r="E21" i="15"/>
  <c r="K19" i="15"/>
  <c r="K30" i="15" s="1"/>
  <c r="J19" i="15"/>
  <c r="J30" i="15" s="1"/>
  <c r="I19" i="15"/>
  <c r="I30" i="15" s="1"/>
  <c r="H19" i="15"/>
  <c r="H30" i="15" s="1"/>
  <c r="G19" i="15"/>
  <c r="G30" i="15" s="1"/>
  <c r="D19" i="15"/>
  <c r="D30" i="15" s="1"/>
  <c r="F17" i="15"/>
  <c r="E17" i="15"/>
  <c r="I16" i="15"/>
  <c r="F16" i="15"/>
  <c r="E16" i="15"/>
  <c r="H39" i="14"/>
  <c r="G39" i="14"/>
  <c r="F39" i="14"/>
  <c r="E39" i="14"/>
  <c r="D37" i="14"/>
  <c r="D36" i="14"/>
  <c r="D35" i="14"/>
  <c r="D34" i="14"/>
  <c r="D32" i="14"/>
  <c r="D31" i="14"/>
  <c r="D30" i="14"/>
  <c r="D28" i="14" s="1"/>
  <c r="D39" i="14" s="1"/>
  <c r="M28" i="14"/>
  <c r="M39" i="14" s="1"/>
  <c r="L28" i="14"/>
  <c r="K28" i="14"/>
  <c r="J28" i="14"/>
  <c r="J39" i="14" s="1"/>
  <c r="I28" i="14"/>
  <c r="I39" i="14" s="1"/>
  <c r="H28" i="14"/>
  <c r="G28" i="14"/>
  <c r="F28" i="14"/>
  <c r="E28" i="14"/>
  <c r="D26" i="14"/>
  <c r="D25" i="14"/>
  <c r="D24" i="14"/>
  <c r="D23" i="14"/>
  <c r="L20" i="14"/>
  <c r="K20" i="14"/>
  <c r="F20" i="14"/>
  <c r="D20" i="14"/>
  <c r="L19" i="14"/>
  <c r="K19" i="14"/>
  <c r="F19" i="14"/>
  <c r="D19" i="14"/>
  <c r="D18" i="14"/>
  <c r="K17" i="14"/>
  <c r="F17" i="14"/>
  <c r="D17" i="14"/>
  <c r="L16" i="14"/>
  <c r="D16" i="14" s="1"/>
  <c r="K16" i="14"/>
  <c r="F16" i="14"/>
  <c r="L14" i="14"/>
  <c r="L39" i="14" s="1"/>
  <c r="K14" i="14"/>
  <c r="K39" i="14" s="1"/>
  <c r="F14" i="14"/>
  <c r="D14" i="14"/>
  <c r="J67" i="12"/>
  <c r="I67" i="12"/>
  <c r="G67" i="12"/>
  <c r="F67" i="12"/>
  <c r="E67" i="12"/>
  <c r="D67" i="12"/>
  <c r="C67" i="12"/>
  <c r="H56" i="12"/>
  <c r="H67" i="12" s="1"/>
  <c r="H53" i="12"/>
  <c r="H51" i="12"/>
  <c r="J48" i="12"/>
  <c r="H48" i="12"/>
  <c r="J47" i="12"/>
  <c r="H38" i="12"/>
  <c r="F38" i="12"/>
  <c r="E38" i="12"/>
  <c r="G36" i="12"/>
  <c r="D36" i="12"/>
  <c r="C36" i="12"/>
  <c r="G35" i="12"/>
  <c r="D35" i="12"/>
  <c r="C35" i="12"/>
  <c r="G34" i="12"/>
  <c r="D34" i="12"/>
  <c r="C34" i="12"/>
  <c r="G33" i="12"/>
  <c r="D33" i="12"/>
  <c r="C33" i="12"/>
  <c r="G31" i="12"/>
  <c r="D31" i="12"/>
  <c r="C31" i="12" s="1"/>
  <c r="G30" i="12"/>
  <c r="D30" i="12"/>
  <c r="C30" i="12" s="1"/>
  <c r="G29" i="12"/>
  <c r="G27" i="12" s="1"/>
  <c r="G38" i="12" s="1"/>
  <c r="D29" i="12"/>
  <c r="D27" i="12" s="1"/>
  <c r="D38" i="12" s="1"/>
  <c r="J27" i="12"/>
  <c r="I27" i="12" s="1"/>
  <c r="I38" i="12" s="1"/>
  <c r="H27" i="12"/>
  <c r="D25" i="12"/>
  <c r="C25" i="12"/>
  <c r="J24" i="12"/>
  <c r="I24" i="12"/>
  <c r="G24" i="12"/>
  <c r="D24" i="12"/>
  <c r="C24" i="12"/>
  <c r="I23" i="12"/>
  <c r="G23" i="12"/>
  <c r="D23" i="12"/>
  <c r="C23" i="12"/>
  <c r="G22" i="12"/>
  <c r="C22" i="12" s="1"/>
  <c r="D22" i="12"/>
  <c r="G20" i="12"/>
  <c r="C20" i="12" s="1"/>
  <c r="D20" i="12"/>
  <c r="G19" i="12"/>
  <c r="D19" i="12"/>
  <c r="G18" i="12"/>
  <c r="M12" i="10"/>
  <c r="L12" i="10"/>
  <c r="K12" i="10"/>
  <c r="J12" i="10"/>
  <c r="I12" i="10"/>
  <c r="H12" i="10"/>
  <c r="G12" i="10"/>
  <c r="F12" i="10"/>
  <c r="E12" i="10"/>
  <c r="D12" i="10"/>
  <c r="C12" i="10"/>
  <c r="F69" i="9"/>
  <c r="F68" i="9"/>
  <c r="F67" i="9"/>
  <c r="F66" i="9"/>
  <c r="F65" i="9"/>
  <c r="F64" i="9"/>
  <c r="F63" i="9"/>
  <c r="F61" i="9"/>
  <c r="F60" i="9"/>
  <c r="F59" i="9"/>
  <c r="F58" i="9"/>
  <c r="F57" i="9"/>
  <c r="F56" i="9"/>
  <c r="F55" i="9"/>
  <c r="F53" i="9"/>
  <c r="F52" i="9"/>
  <c r="F51" i="9"/>
  <c r="F50" i="9"/>
  <c r="F49" i="9"/>
  <c r="F48" i="9"/>
  <c r="F47" i="9"/>
  <c r="F46" i="9"/>
  <c r="F45" i="9"/>
  <c r="F44" i="9"/>
  <c r="F42" i="9"/>
  <c r="F41" i="9"/>
  <c r="F40" i="9"/>
  <c r="F39" i="9"/>
  <c r="F38" i="9"/>
  <c r="F36" i="9"/>
  <c r="F35" i="9"/>
  <c r="F34" i="9"/>
  <c r="F33" i="9"/>
  <c r="F32" i="9"/>
  <c r="F30" i="9"/>
  <c r="F29" i="9"/>
  <c r="F28" i="9"/>
  <c r="F27" i="9"/>
  <c r="F26" i="9"/>
  <c r="F25" i="9"/>
  <c r="F24" i="9"/>
  <c r="F23" i="9"/>
  <c r="F22" i="9"/>
  <c r="F20" i="9"/>
  <c r="F19" i="9"/>
  <c r="F18" i="9"/>
  <c r="F17" i="9"/>
  <c r="F16" i="9"/>
  <c r="F15" i="9"/>
  <c r="F14" i="9"/>
  <c r="E12" i="9"/>
  <c r="F12" i="9" s="1"/>
  <c r="D12" i="9"/>
  <c r="E70" i="6"/>
  <c r="D70" i="6"/>
  <c r="E69" i="6"/>
  <c r="D69" i="6"/>
  <c r="E68" i="6"/>
  <c r="D68" i="6"/>
  <c r="E67" i="6"/>
  <c r="D67" i="6"/>
  <c r="E66" i="6"/>
  <c r="D66" i="6"/>
  <c r="E65" i="6"/>
  <c r="D65" i="6" s="1"/>
  <c r="E64" i="6"/>
  <c r="D64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3" i="6"/>
  <c r="D43" i="6"/>
  <c r="E42" i="6"/>
  <c r="D42" i="6"/>
  <c r="E41" i="6"/>
  <c r="D41" i="6"/>
  <c r="E40" i="6"/>
  <c r="D40" i="6" s="1"/>
  <c r="E39" i="6"/>
  <c r="D39" i="6"/>
  <c r="E37" i="6"/>
  <c r="D37" i="6"/>
  <c r="E36" i="6"/>
  <c r="D36" i="6"/>
  <c r="E35" i="6"/>
  <c r="D35" i="6"/>
  <c r="E34" i="6"/>
  <c r="D34" i="6"/>
  <c r="E33" i="6"/>
  <c r="D33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1" i="6"/>
  <c r="E13" i="6" s="1"/>
  <c r="D21" i="6"/>
  <c r="D13" i="6" s="1"/>
  <c r="E20" i="6"/>
  <c r="D20" i="6"/>
  <c r="E19" i="6"/>
  <c r="D19" i="6"/>
  <c r="E18" i="6"/>
  <c r="D18" i="6"/>
  <c r="E17" i="6"/>
  <c r="D17" i="6"/>
  <c r="E16" i="6"/>
  <c r="D16" i="6"/>
  <c r="E15" i="6"/>
  <c r="D15" i="6"/>
  <c r="K13" i="6"/>
  <c r="J13" i="6"/>
  <c r="I13" i="6"/>
  <c r="H13" i="6"/>
  <c r="G13" i="6"/>
  <c r="F13" i="6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3" i="5"/>
  <c r="D43" i="5"/>
  <c r="E42" i="5"/>
  <c r="D42" i="5"/>
  <c r="E41" i="5"/>
  <c r="D41" i="5"/>
  <c r="E40" i="5"/>
  <c r="D40" i="5"/>
  <c r="E39" i="5"/>
  <c r="D39" i="5"/>
  <c r="E37" i="5"/>
  <c r="D37" i="5"/>
  <c r="E36" i="5"/>
  <c r="D36" i="5"/>
  <c r="E35" i="5"/>
  <c r="D35" i="5"/>
  <c r="E34" i="5"/>
  <c r="D34" i="5" s="1"/>
  <c r="E33" i="5"/>
  <c r="D33" i="5"/>
  <c r="E31" i="5"/>
  <c r="D31" i="5"/>
  <c r="E30" i="5"/>
  <c r="D30" i="5"/>
  <c r="E29" i="5"/>
  <c r="D29" i="5"/>
  <c r="E28" i="5"/>
  <c r="D28" i="5"/>
  <c r="E27" i="5"/>
  <c r="D27" i="5"/>
  <c r="E26" i="5"/>
  <c r="D26" i="5"/>
  <c r="E25" i="5"/>
  <c r="D25" i="5" s="1"/>
  <c r="E24" i="5"/>
  <c r="D24" i="5"/>
  <c r="E23" i="5"/>
  <c r="D23" i="5"/>
  <c r="E21" i="5"/>
  <c r="E13" i="5" s="1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K13" i="5"/>
  <c r="J13" i="5"/>
  <c r="I13" i="5"/>
  <c r="H13" i="5"/>
  <c r="G13" i="5"/>
  <c r="F13" i="5"/>
  <c r="E70" i="4"/>
  <c r="E69" i="4"/>
  <c r="E68" i="4"/>
  <c r="I67" i="4"/>
  <c r="H67" i="4"/>
  <c r="G67" i="4"/>
  <c r="F67" i="4"/>
  <c r="E67" i="4"/>
  <c r="E65" i="4"/>
  <c r="E63" i="4"/>
  <c r="K62" i="4"/>
  <c r="J62" i="4"/>
  <c r="I62" i="4"/>
  <c r="H62" i="4"/>
  <c r="G62" i="4"/>
  <c r="F62" i="4"/>
  <c r="E62" i="4"/>
  <c r="E60" i="4"/>
  <c r="G58" i="4"/>
  <c r="G57" i="4" s="1"/>
  <c r="E58" i="4"/>
  <c r="E57" i="4" s="1"/>
  <c r="K57" i="4"/>
  <c r="J57" i="4"/>
  <c r="I57" i="4"/>
  <c r="H57" i="4"/>
  <c r="F57" i="4"/>
  <c r="E55" i="4"/>
  <c r="E54" i="4"/>
  <c r="G53" i="4"/>
  <c r="E53" i="4"/>
  <c r="K52" i="4"/>
  <c r="J52" i="4"/>
  <c r="I52" i="4"/>
  <c r="H52" i="4"/>
  <c r="G52" i="4"/>
  <c r="F52" i="4"/>
  <c r="E52" i="4"/>
  <c r="E50" i="4"/>
  <c r="E48" i="4"/>
  <c r="E47" i="4" s="1"/>
  <c r="K47" i="4"/>
  <c r="J47" i="4"/>
  <c r="I47" i="4"/>
  <c r="H47" i="4"/>
  <c r="G47" i="4"/>
  <c r="F47" i="4"/>
  <c r="E45" i="4"/>
  <c r="E43" i="4"/>
  <c r="K42" i="4"/>
  <c r="J42" i="4"/>
  <c r="I42" i="4"/>
  <c r="H42" i="4"/>
  <c r="G42" i="4"/>
  <c r="F42" i="4"/>
  <c r="E42" i="4"/>
  <c r="E40" i="4"/>
  <c r="E38" i="4"/>
  <c r="K37" i="4"/>
  <c r="J37" i="4"/>
  <c r="I37" i="4"/>
  <c r="H37" i="4"/>
  <c r="G37" i="4"/>
  <c r="F37" i="4"/>
  <c r="E37" i="4"/>
  <c r="E35" i="4"/>
  <c r="E32" i="4" s="1"/>
  <c r="E33" i="4"/>
  <c r="K32" i="4"/>
  <c r="J32" i="4"/>
  <c r="I32" i="4"/>
  <c r="H32" i="4"/>
  <c r="G32" i="4"/>
  <c r="F32" i="4"/>
  <c r="E30" i="4"/>
  <c r="E29" i="4"/>
  <c r="K28" i="4"/>
  <c r="G28" i="4"/>
  <c r="E28" i="4"/>
  <c r="K27" i="4"/>
  <c r="J27" i="4"/>
  <c r="I27" i="4"/>
  <c r="H27" i="4"/>
  <c r="G27" i="4"/>
  <c r="F27" i="4"/>
  <c r="E27" i="4"/>
  <c r="E24" i="4"/>
  <c r="E23" i="4"/>
  <c r="E13" i="4" s="1"/>
  <c r="G21" i="4"/>
  <c r="E21" i="4"/>
  <c r="E20" i="4"/>
  <c r="K19" i="4"/>
  <c r="I19" i="4"/>
  <c r="H19" i="4"/>
  <c r="E19" i="4"/>
  <c r="E17" i="4"/>
  <c r="G16" i="4"/>
  <c r="E16" i="4"/>
  <c r="J15" i="4"/>
  <c r="H15" i="4"/>
  <c r="G15" i="4"/>
  <c r="E15" i="4"/>
  <c r="K13" i="4"/>
  <c r="J13" i="4"/>
  <c r="I13" i="4"/>
  <c r="H13" i="4"/>
  <c r="G13" i="4"/>
  <c r="F13" i="4"/>
  <c r="F30" i="15" l="1"/>
  <c r="E30" i="15"/>
  <c r="C29" i="12"/>
  <c r="C27" i="12" s="1"/>
  <c r="C38" i="12" s="1"/>
  <c r="J38" i="12"/>
  <c r="D13" i="5"/>
</calcChain>
</file>

<file path=xl/sharedStrings.xml><?xml version="1.0" encoding="utf-8"?>
<sst xmlns="http://schemas.openxmlformats.org/spreadsheetml/2006/main" count="1134" uniqueCount="441">
  <si>
    <t>Ｒ-06 借家数及び家賃</t>
  </si>
  <si>
    <t>Ｂ．住宅の種類別借家数及び１か月当り家賃</t>
  </si>
  <si>
    <t>（平成 5年10月 1日現在）</t>
  </si>
  <si>
    <t>１か月当り家賃・間代５区分別</t>
  </si>
  <si>
    <t xml:space="preserve">   １か月当り</t>
  </si>
  <si>
    <t>（注</t>
  </si>
  <si>
    <t xml:space="preserve"> 50～</t>
  </si>
  <si>
    <t xml:space="preserve"> 20,000～</t>
  </si>
  <si>
    <t xml:space="preserve"> 40,000～</t>
  </si>
  <si>
    <t xml:space="preserve"> 60,000～</t>
  </si>
  <si>
    <t xml:space="preserve"> 以上</t>
  </si>
  <si>
    <t xml:space="preserve"> 家賃･</t>
  </si>
  <si>
    <t>共益費･</t>
  </si>
  <si>
    <t xml:space="preserve"> 借家総数</t>
  </si>
  <si>
    <t xml:space="preserve"> 50円未満</t>
  </si>
  <si>
    <t xml:space="preserve"> 19,999円</t>
  </si>
  <si>
    <t xml:space="preserve"> 39,999円</t>
  </si>
  <si>
    <t xml:space="preserve"> 59,999円</t>
  </si>
  <si>
    <t xml:space="preserve"> 79,999円</t>
  </si>
  <si>
    <t xml:space="preserve"> 80,000円</t>
  </si>
  <si>
    <t>間代</t>
  </si>
  <si>
    <t>管理費</t>
  </si>
  <si>
    <t>円</t>
  </si>
  <si>
    <t>借家総数</t>
  </si>
  <si>
    <t>専用住宅</t>
  </si>
  <si>
    <t>　　公営の借家</t>
  </si>
  <si>
    <t>－</t>
    <phoneticPr fontId="4"/>
  </si>
  <si>
    <t>　　公団公社借家</t>
  </si>
  <si>
    <t>　　民営設備専用借</t>
    <phoneticPr fontId="4"/>
  </si>
  <si>
    <t>　　民営設備共用</t>
  </si>
  <si>
    <t>　　給与住宅</t>
  </si>
  <si>
    <t>農林漁業併用住宅</t>
  </si>
  <si>
    <t>店舗その他の併用</t>
  </si>
  <si>
    <t>和歌山市 借家総数</t>
  </si>
  <si>
    <t>海南市 借家総数</t>
  </si>
  <si>
    <t>橋本市 借家総数</t>
  </si>
  <si>
    <t>有田市 借家総数</t>
  </si>
  <si>
    <t>御坊市 借家総数</t>
  </si>
  <si>
    <t>田辺市 借家総数</t>
  </si>
  <si>
    <t>新宮市 借家総数</t>
  </si>
  <si>
    <t>岩出町 借家総数</t>
  </si>
  <si>
    <t>かつらぎ町 借家総数</t>
  </si>
  <si>
    <t>注）借家総数に家賃・間代不詳を含む。</t>
  </si>
  <si>
    <t>資料：総務庁統計局「住宅統計調査報告」</t>
  </si>
  <si>
    <t>Ｒ-07 市町村，住宅の所有関係別世帯数及び人員</t>
  </si>
  <si>
    <t>Ａ．世帯数</t>
  </si>
  <si>
    <t>（平成 7年10月 1日現在）</t>
  </si>
  <si>
    <t xml:space="preserve">         　単位：世帯</t>
    <phoneticPr fontId="4"/>
  </si>
  <si>
    <t>一般世帯</t>
  </si>
  <si>
    <t xml:space="preserve"> 住宅以外</t>
  </si>
  <si>
    <t>総数</t>
  </si>
  <si>
    <t>住宅に住む</t>
  </si>
  <si>
    <t>公営･公団･</t>
  </si>
  <si>
    <t xml:space="preserve"> に住む</t>
  </si>
  <si>
    <t xml:space="preserve"> 一般世帯</t>
  </si>
  <si>
    <t xml:space="preserve"> 持家</t>
  </si>
  <si>
    <t>公社の借家</t>
  </si>
  <si>
    <t xml:space="preserve"> 民営借家</t>
  </si>
  <si>
    <t xml:space="preserve"> 給与住宅</t>
  </si>
  <si>
    <t xml:space="preserve"> 間借り</t>
  </si>
  <si>
    <t>県  計</t>
  </si>
  <si>
    <t xml:space="preserve"> 和 歌 山市</t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</si>
  <si>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</si>
  <si>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</si>
  <si>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</si>
  <si>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</si>
  <si>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</si>
  <si>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</si>
  <si>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下  津  町</t>
  </si>
  <si>
    <t xml:space="preserve"> 野  上  町</t>
  </si>
  <si>
    <t xml:space="preserve"> 美  里  町</t>
  </si>
  <si>
    <t xml:space="preserve"> 打  田  町</t>
  </si>
  <si>
    <t xml:space="preserve"> 粉  河  町</t>
  </si>
  <si>
    <t xml:space="preserve"> 那  賀  町</t>
  </si>
  <si>
    <t xml:space="preserve"> 桃  山  町</t>
  </si>
  <si>
    <t xml:space="preserve"> 貴 志 川町</t>
  </si>
  <si>
    <t xml:space="preserve"> 岩  出  町</t>
  </si>
  <si>
    <t xml:space="preserve"> かつらぎ町</t>
  </si>
  <si>
    <t xml:space="preserve"> 高 野 口町</t>
  </si>
  <si>
    <t xml:space="preserve"> 九 度 山町</t>
  </si>
  <si>
    <t xml:space="preserve"> 高  野  町</t>
  </si>
  <si>
    <t xml:space="preserve"> 花  園  村</t>
  </si>
  <si>
    <t xml:space="preserve"> 湯  浅  町</t>
  </si>
  <si>
    <t xml:space="preserve"> 広  川  町</t>
  </si>
  <si>
    <t xml:space="preserve"> 吉  備  町</t>
  </si>
  <si>
    <t xml:space="preserve"> 金  屋  町</t>
  </si>
  <si>
    <t xml:space="preserve"> 清  水  町</t>
  </si>
  <si>
    <t xml:space="preserve"> 美  浜  町</t>
  </si>
  <si>
    <t xml:space="preserve"> 日  高  町</t>
  </si>
  <si>
    <t xml:space="preserve"> 由  良  町</t>
  </si>
  <si>
    <t xml:space="preserve"> 川  辺  町</t>
  </si>
  <si>
    <t xml:space="preserve"> 中  津  村</t>
  </si>
  <si>
    <t xml:space="preserve"> 美  山  村</t>
  </si>
  <si>
    <t xml:space="preserve"> 龍  神  村</t>
  </si>
  <si>
    <t xml:space="preserve"> 南 部 川村</t>
  </si>
  <si>
    <t xml:space="preserve"> 南  部  町</t>
  </si>
  <si>
    <t xml:space="preserve"> 印  南  町</t>
  </si>
  <si>
    <t xml:space="preserve"> 白  浜  町</t>
  </si>
  <si>
    <t xml:space="preserve"> 中 辺 路町</t>
  </si>
  <si>
    <t xml:space="preserve"> 大  塔  村</t>
  </si>
  <si>
    <t xml:space="preserve"> 上 富 田町</t>
  </si>
  <si>
    <t xml:space="preserve"> 日 置 川町</t>
  </si>
  <si>
    <t xml:space="preserve"> す さ み町</t>
  </si>
  <si>
    <t xml:space="preserve"> 串  本  町</t>
  </si>
  <si>
    <t xml:space="preserve"> 那智勝浦町</t>
  </si>
  <si>
    <t xml:space="preserve"> 太  地  町</t>
  </si>
  <si>
    <t xml:space="preserve"> 古  座  町</t>
  </si>
  <si>
    <t xml:space="preserve"> 古 座 川町</t>
  </si>
  <si>
    <t xml:space="preserve"> 熊 野 川町</t>
  </si>
  <si>
    <t xml:space="preserve"> 本  宮  町</t>
  </si>
  <si>
    <t xml:space="preserve"> 北  山  村</t>
  </si>
  <si>
    <t>資料：総務庁統計局「国勢調査報告」</t>
  </si>
  <si>
    <t>Ｂ．世帯人員</t>
  </si>
  <si>
    <t>単位：人</t>
  </si>
  <si>
    <t xml:space="preserve">    Ｒ-08 住宅の所有関係別居住室数及び延べ面積（市町村別）</t>
  </si>
  <si>
    <t>Ａ．１世帯当りの居住室数</t>
  </si>
  <si>
    <t>単位：室</t>
  </si>
  <si>
    <t xml:space="preserve">   住宅に住む</t>
  </si>
  <si>
    <t xml:space="preserve"> 公営･公団･</t>
  </si>
  <si>
    <t xml:space="preserve">   一般世帯</t>
  </si>
  <si>
    <t>持家</t>
  </si>
  <si>
    <t xml:space="preserve"> 公社の借家</t>
  </si>
  <si>
    <t>Ｂ．１世帯当りの延べ床面積</t>
  </si>
  <si>
    <t>農家の土間，店舗等営業用の部分，共同使用の部分を除く。</t>
  </si>
  <si>
    <t>単位：㎡</t>
  </si>
  <si>
    <t>Ｒ-09 一戸建て住宅に住む主世帯数，人員，室数及び延べ面積</t>
  </si>
  <si>
    <t xml:space="preserve"> 主世帯とは,｢間借り｣以外の｢公営の借家｣,｢公団･公社の借家｣,｢民営の借家｣,｢給与住宅｣に居住する世帯。</t>
  </si>
  <si>
    <t xml:space="preserve">       住宅の室数</t>
  </si>
  <si>
    <t xml:space="preserve">      延べ面積（注</t>
  </si>
  <si>
    <t xml:space="preserve">  主世帯数</t>
  </si>
  <si>
    <t xml:space="preserve"> 主世帯人員</t>
  </si>
  <si>
    <t>１世帯当人員</t>
  </si>
  <si>
    <t xml:space="preserve"> １世帯当り</t>
  </si>
  <si>
    <t xml:space="preserve">  １人当り</t>
  </si>
  <si>
    <t>世帯</t>
  </si>
  <si>
    <t>人</t>
  </si>
  <si>
    <t>室</t>
  </si>
  <si>
    <t>㎡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</si>
  <si>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</si>
  <si>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</si>
  <si>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</si>
  <si>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</si>
  <si>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</si>
  <si>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</si>
  <si>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</si>
  <si>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</si>
  <si>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</si>
  <si>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</si>
  <si>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</si>
  <si>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</si>
  <si>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</si>
  <si>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</si>
  <si>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</si>
  <si>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</si>
  <si>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</si>
  <si>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</si>
  <si>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</si>
  <si>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</si>
  <si>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</si>
  <si>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</si>
  <si>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</si>
  <si>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</si>
  <si>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</si>
  <si>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</si>
  <si>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</si>
  <si>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</si>
  <si>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</si>
  <si>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</si>
  <si>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</si>
  <si>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</si>
  <si>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</si>
  <si>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</si>
  <si>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</si>
  <si>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</si>
  <si>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</si>
  <si>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</si>
  <si>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</si>
  <si>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</si>
  <si>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</si>
  <si>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</si>
  <si>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</si>
  <si>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</si>
  <si>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</si>
  <si>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</si>
  <si>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</si>
  <si>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</si>
  <si>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注）延べ面積＝各居住室の床面積＋玄関･台所･廊下･便所･浴室･押入等。</t>
  </si>
  <si>
    <t>Ｒ-10 市町村及び利用交通手段別15歳以上自宅外就業･通学者数</t>
  </si>
  <si>
    <t>（平成 2年10月 1日現在）</t>
  </si>
  <si>
    <t>　      単位：人</t>
    <phoneticPr fontId="4"/>
  </si>
  <si>
    <t xml:space="preserve">  注）</t>
  </si>
  <si>
    <t xml:space="preserve"> JR以外</t>
  </si>
  <si>
    <t xml:space="preserve"> 勤め先</t>
  </si>
  <si>
    <t>総 数</t>
  </si>
  <si>
    <t xml:space="preserve"> 徒歩だけ</t>
  </si>
  <si>
    <t xml:space="preserve"> ＪＲ</t>
  </si>
  <si>
    <t xml:space="preserve"> の鉄道</t>
  </si>
  <si>
    <t>乗合</t>
    <phoneticPr fontId="4"/>
  </si>
  <si>
    <t xml:space="preserve"> ･学校</t>
  </si>
  <si>
    <t>自家用車</t>
    <phoneticPr fontId="4"/>
  </si>
  <si>
    <t xml:space="preserve"> ﾊｲﾔ-･</t>
  </si>
  <si>
    <t>ｵ-ﾄﾊﾞｲ</t>
    <phoneticPr fontId="4"/>
  </si>
  <si>
    <t>自転車</t>
    <phoneticPr fontId="4"/>
  </si>
  <si>
    <t>その他</t>
    <phoneticPr fontId="4"/>
  </si>
  <si>
    <t xml:space="preserve"> ･電車</t>
  </si>
  <si>
    <t>バス</t>
    <phoneticPr fontId="4"/>
  </si>
  <si>
    <t xml:space="preserve"> のバス</t>
  </si>
  <si>
    <t xml:space="preserve"> ﾀｸｼ-</t>
  </si>
  <si>
    <t>－</t>
  </si>
  <si>
    <t>注）15歳以上自宅外就業･通学者数は常住地市町村別で，利用する交通手段は，複数回答。</t>
  </si>
  <si>
    <t>資料：総務庁統計局「平成 2年国勢調査報告」</t>
  </si>
  <si>
    <t>Ｒ-11 市町村及び男女別15歳以上自宅外就業・通学者の平均通勤・通学時間</t>
  </si>
  <si>
    <t>単位：分</t>
  </si>
  <si>
    <t>通勤・</t>
  </si>
  <si>
    <t>通学者</t>
  </si>
  <si>
    <t>男女計</t>
  </si>
  <si>
    <t>就業者</t>
  </si>
  <si>
    <t>男</t>
  </si>
  <si>
    <t>女</t>
  </si>
  <si>
    <t xml:space="preserve">  Ｒ-01 市郡別住宅数</t>
  </si>
  <si>
    <t>（各年10月 1日現在）</t>
  </si>
  <si>
    <t>「住宅」とは，次の４つの設備を備えているもの。①１つ以上の居住室，②専</t>
  </si>
  <si>
    <t>用（共用）の台所，③専用（共用）の便所，④専用の出入口。台所及び便所の</t>
  </si>
  <si>
    <t>共用とは，他の世帯の居住部分を通らず，いつでも使用できるものをいう。</t>
  </si>
  <si>
    <t xml:space="preserve">   住宅</t>
  </si>
  <si>
    <t xml:space="preserve">  居住世帯のある住宅</t>
  </si>
  <si>
    <t xml:space="preserve">   居住世帯のない住宅</t>
  </si>
  <si>
    <t xml:space="preserve"> 同居世帯</t>
  </si>
  <si>
    <t xml:space="preserve"> 一時現在</t>
  </si>
  <si>
    <t xml:space="preserve">  空き家</t>
  </si>
  <si>
    <t xml:space="preserve"> 二次的住宅</t>
  </si>
  <si>
    <t xml:space="preserve"> 無し</t>
  </si>
  <si>
    <t xml:space="preserve"> あり</t>
  </si>
  <si>
    <t xml:space="preserve"> 者のみ</t>
  </si>
  <si>
    <t xml:space="preserve"> 総数</t>
  </si>
  <si>
    <t>昭和38年 1963</t>
  </si>
  <si>
    <t>･･･</t>
  </si>
  <si>
    <t xml:space="preserve">    43   1968</t>
  </si>
  <si>
    <t xml:space="preserve">    48   1973</t>
  </si>
  <si>
    <t xml:space="preserve">    53   1978</t>
  </si>
  <si>
    <t xml:space="preserve">    58   1983</t>
  </si>
  <si>
    <t xml:space="preserve">    63   1988</t>
  </si>
  <si>
    <t>平成 5  1993</t>
    <phoneticPr fontId="4"/>
  </si>
  <si>
    <t xml:space="preserve">   市部</t>
  </si>
  <si>
    <t xml:space="preserve">     和歌山市</t>
  </si>
  <si>
    <t xml:space="preserve">     海南市</t>
  </si>
  <si>
    <t xml:space="preserve">     橋本市</t>
  </si>
  <si>
    <t xml:space="preserve">     有田市</t>
  </si>
  <si>
    <t xml:space="preserve">     御坊市</t>
  </si>
  <si>
    <t xml:space="preserve">     田辺市</t>
  </si>
  <si>
    <t xml:space="preserve">     新宮市</t>
  </si>
  <si>
    <t xml:space="preserve">   郡部</t>
  </si>
  <si>
    <t xml:space="preserve">  住宅</t>
  </si>
  <si>
    <t xml:space="preserve">  人が居住する住宅以外の建物</t>
  </si>
  <si>
    <t xml:space="preserve">  居住世帯のない住宅</t>
  </si>
  <si>
    <t xml:space="preserve"> 空き家</t>
  </si>
  <si>
    <t xml:space="preserve"> 学校・会</t>
  </si>
  <si>
    <t xml:space="preserve"> 下宿屋,旅</t>
  </si>
  <si>
    <t xml:space="preserve">    第二次的住宅</t>
  </si>
  <si>
    <t xml:space="preserve"> 賃貸用,売</t>
  </si>
  <si>
    <t>その他</t>
  </si>
  <si>
    <t xml:space="preserve"> 建築中</t>
  </si>
  <si>
    <t xml:space="preserve"> 社等の寮</t>
  </si>
  <si>
    <t xml:space="preserve"> 館･宿泊所</t>
  </si>
  <si>
    <t>別荘</t>
  </si>
  <si>
    <t>却用の住宅</t>
  </si>
  <si>
    <t>の住宅</t>
  </si>
  <si>
    <t xml:space="preserve"> ・寄宿舎</t>
  </si>
  <si>
    <t>その他建物</t>
  </si>
  <si>
    <t>Ｒ-02 住宅の所有関係別住宅数，世帯人員，１住宅・１人当りの住宅規模</t>
  </si>
  <si>
    <t>　　　「住宅」の定義は，R-01 市郡別住宅数を参照</t>
  </si>
  <si>
    <t xml:space="preserve"> 居住世帯</t>
  </si>
  <si>
    <t xml:space="preserve">      １住宅当り</t>
  </si>
  <si>
    <t xml:space="preserve"> １人当り</t>
  </si>
  <si>
    <t>１室</t>
  </si>
  <si>
    <t xml:space="preserve"> のある住</t>
  </si>
  <si>
    <t>世帯数</t>
  </si>
  <si>
    <t>世帯人員</t>
  </si>
  <si>
    <t>居住</t>
  </si>
  <si>
    <t>居住室</t>
  </si>
  <si>
    <t>延べ</t>
  </si>
  <si>
    <t xml:space="preserve"> 居住室の</t>
  </si>
  <si>
    <t>当り</t>
  </si>
  <si>
    <t xml:space="preserve"> 宅 総数</t>
  </si>
  <si>
    <t>室数</t>
  </si>
  <si>
    <t>の畳数</t>
  </si>
  <si>
    <t>面積</t>
  </si>
  <si>
    <t xml:space="preserve">   畳数</t>
  </si>
  <si>
    <t>人員</t>
  </si>
  <si>
    <t>畳</t>
  </si>
  <si>
    <t>昭和38年 1963  10月 1日</t>
  </si>
  <si>
    <t xml:space="preserve">    43   1968     〃</t>
  </si>
  <si>
    <t xml:space="preserve">    48   1973     〃</t>
  </si>
  <si>
    <t xml:space="preserve">    53   1978     〃</t>
  </si>
  <si>
    <t xml:space="preserve">    58   1983     〃</t>
  </si>
  <si>
    <t>注）</t>
  </si>
  <si>
    <t>昭和63年 1988  10月 1日</t>
  </si>
  <si>
    <t xml:space="preserve">  持ち家</t>
  </si>
  <si>
    <t xml:space="preserve">  借  家</t>
  </si>
  <si>
    <t xml:space="preserve">    公営の借家</t>
  </si>
  <si>
    <t xml:space="preserve">    公社･公団の借家</t>
  </si>
  <si>
    <t xml:space="preserve">    民営借家(木造･設備専用)</t>
  </si>
  <si>
    <t xml:space="preserve">       〃 </t>
  </si>
  <si>
    <t xml:space="preserve">   ( 〃   〃 共用)</t>
  </si>
  <si>
    <t xml:space="preserve">       〃</t>
  </si>
  <si>
    <t xml:space="preserve">   (非木造･設備専用)</t>
  </si>
  <si>
    <t xml:space="preserve">   ( 〃     〃 共用)</t>
  </si>
  <si>
    <t xml:space="preserve">    給与住宅</t>
  </si>
  <si>
    <t>平成 5年 1993  10月 1日</t>
  </si>
  <si>
    <t xml:space="preserve">   和歌山市 計</t>
  </si>
  <si>
    <t xml:space="preserve">   持ち家</t>
  </si>
  <si>
    <t xml:space="preserve">   借家</t>
  </si>
  <si>
    <t xml:space="preserve">   海南市 計</t>
  </si>
  <si>
    <t xml:space="preserve">   橋本市 計</t>
  </si>
  <si>
    <t xml:space="preserve">   有田市 計</t>
  </si>
  <si>
    <t xml:space="preserve">   御坊市 計</t>
  </si>
  <si>
    <t xml:space="preserve">   田辺市 計</t>
  </si>
  <si>
    <t xml:space="preserve">   新宮市 計</t>
  </si>
  <si>
    <t>資料：総務庁統計局「住宅統計調査報告書」 注）住宅の所有関係「不祥」を含む。</t>
  </si>
  <si>
    <t>Ｒ-03 建築の時期，日照時間別住宅数</t>
  </si>
  <si>
    <t xml:space="preserve">           （10月 1日現在）</t>
  </si>
  <si>
    <t xml:space="preserve"> 注）</t>
  </si>
  <si>
    <t xml:space="preserve"> 昭和61年</t>
  </si>
  <si>
    <t xml:space="preserve"> 終戦前</t>
  </si>
  <si>
    <t xml:space="preserve"> 終戦時～</t>
  </si>
  <si>
    <t xml:space="preserve"> 昭和36年</t>
  </si>
  <si>
    <t xml:space="preserve"> 昭和46年</t>
  </si>
  <si>
    <t xml:space="preserve"> 昭和51年</t>
  </si>
  <si>
    <t xml:space="preserve"> 昭和56年</t>
  </si>
  <si>
    <t xml:space="preserve"> ～63年又</t>
  </si>
  <si>
    <t xml:space="preserve"> 平成3年</t>
  </si>
  <si>
    <t xml:space="preserve"> 昭和35年</t>
  </si>
  <si>
    <t xml:space="preserve"> ～45年</t>
  </si>
  <si>
    <t xml:space="preserve"> ～50年</t>
  </si>
  <si>
    <t xml:space="preserve"> ～55年</t>
  </si>
  <si>
    <t xml:space="preserve"> ～60年</t>
  </si>
  <si>
    <t xml:space="preserve"> は平成2年</t>
  </si>
  <si>
    <t>～5年9月</t>
  </si>
  <si>
    <t xml:space="preserve"> 不詳</t>
  </si>
  <si>
    <t>昭和63年1988</t>
  </si>
  <si>
    <t>平成 5 1993</t>
    <phoneticPr fontId="4"/>
  </si>
  <si>
    <t>　所有関係別</t>
  </si>
  <si>
    <t>持ち家</t>
  </si>
  <si>
    <t>公営借家</t>
  </si>
  <si>
    <t>公団･公社借家</t>
  </si>
  <si>
    <t>民営借家</t>
  </si>
  <si>
    <t>給与住宅</t>
  </si>
  <si>
    <t>－</t>
    <phoneticPr fontId="4"/>
  </si>
  <si>
    <t>　日照時間別</t>
  </si>
  <si>
    <t xml:space="preserve">  ～1時間未満</t>
  </si>
  <si>
    <t xml:space="preserve"> 1～3時間 〃</t>
  </si>
  <si>
    <t xml:space="preserve"> 3～5時間 〃</t>
  </si>
  <si>
    <t xml:space="preserve">    5時間以上</t>
  </si>
  <si>
    <t xml:space="preserve">  市部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</si>
  <si>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</si>
  <si>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</si>
  <si>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</si>
  <si>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</si>
  <si>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</si>
  <si>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</si>
  <si>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</si>
  <si>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 xml:space="preserve">  郡部</t>
  </si>
  <si>
    <t>注）住宅の所有関係不詳を含む。</t>
  </si>
  <si>
    <t>Ｒ-04 便所・浴室の整備状況，敷地に接する道路幅員別住宅数</t>
  </si>
  <si>
    <t xml:space="preserve"> 便所(共用も含む)</t>
  </si>
  <si>
    <t xml:space="preserve">       浴室</t>
  </si>
  <si>
    <t xml:space="preserve">     敷地に接している道路の幅員</t>
  </si>
  <si>
    <t>水洗で</t>
  </si>
  <si>
    <t>未満</t>
  </si>
  <si>
    <t>水洗</t>
  </si>
  <si>
    <t>はない</t>
  </si>
  <si>
    <t>あり</t>
  </si>
  <si>
    <t>なし</t>
  </si>
  <si>
    <t xml:space="preserve"> 2ｍ未満</t>
  </si>
  <si>
    <t xml:space="preserve"> 2～4ｍ</t>
  </si>
  <si>
    <t xml:space="preserve"> 4～6ｍ</t>
  </si>
  <si>
    <t xml:space="preserve"> 6ｍ～</t>
  </si>
  <si>
    <t>昭和48年1973</t>
  </si>
  <si>
    <t xml:space="preserve">    53  1978</t>
  </si>
  <si>
    <t xml:space="preserve">    58  1983</t>
  </si>
  <si>
    <t xml:space="preserve">    63  1988</t>
  </si>
  <si>
    <t>市部</t>
  </si>
  <si>
    <t>郡部</t>
  </si>
  <si>
    <t>注）設備状況不詳を含む。道路に接していない住宅を含む。</t>
  </si>
  <si>
    <t>Ｒ-05 1989年（平成元年）以降に建築された持ち家の取得状況</t>
  </si>
  <si>
    <t xml:space="preserve"> （平成 5年［1993］10月 1日現在）</t>
  </si>
  <si>
    <t xml:space="preserve">      新築の住宅を購入</t>
  </si>
  <si>
    <t>新築</t>
  </si>
  <si>
    <t>公社・</t>
  </si>
  <si>
    <t>中古住宅</t>
  </si>
  <si>
    <t>(建て替え</t>
  </si>
  <si>
    <t xml:space="preserve"> 建て替え</t>
  </si>
  <si>
    <t>相続・</t>
  </si>
  <si>
    <t xml:space="preserve"> その他</t>
  </si>
  <si>
    <t xml:space="preserve"> 公団など</t>
  </si>
  <si>
    <t>民間</t>
  </si>
  <si>
    <t>を購入</t>
  </si>
  <si>
    <t>を除く)</t>
  </si>
  <si>
    <t>贈与</t>
  </si>
  <si>
    <t>1989年以降に建築され</t>
  </si>
  <si>
    <t>た持ち家総数</t>
  </si>
  <si>
    <t>平成元年(1989)</t>
  </si>
  <si>
    <t xml:space="preserve">     2年(1990)</t>
  </si>
  <si>
    <t xml:space="preserve">     3年(1991)</t>
  </si>
  <si>
    <t xml:space="preserve">     4年(1992)</t>
  </si>
  <si>
    <t xml:space="preserve">     5年 1～9月</t>
  </si>
  <si>
    <t>岩出町</t>
  </si>
  <si>
    <t>かつらぎ町</t>
  </si>
  <si>
    <t>Ａ．住宅の種類，専用住宅の所有の関係別借家数及び１畳当り月家賃</t>
  </si>
  <si>
    <t>借家に居住する主世帯</t>
  </si>
  <si>
    <t>　専用住宅</t>
  </si>
  <si>
    <t xml:space="preserve">   併用住宅</t>
  </si>
  <si>
    <t xml:space="preserve"> 公営の</t>
  </si>
  <si>
    <t>公団･公社</t>
  </si>
  <si>
    <t xml:space="preserve">       木造</t>
  </si>
  <si>
    <t>農林漁業</t>
  </si>
  <si>
    <t>店舗</t>
  </si>
  <si>
    <t xml:space="preserve"> 借家</t>
  </si>
  <si>
    <t>の借家</t>
  </si>
  <si>
    <t xml:space="preserve"> 設備専用</t>
  </si>
  <si>
    <t xml:space="preserve"> 設備共用</t>
  </si>
  <si>
    <t xml:space="preserve">  非木造</t>
  </si>
  <si>
    <t>借家数  1988年 10. 1</t>
  </si>
  <si>
    <t xml:space="preserve">  1993年 10. 1</t>
    <phoneticPr fontId="4"/>
  </si>
  <si>
    <t>１畳当り月家賃･間代</t>
  </si>
  <si>
    <t>1988年 10. 1</t>
  </si>
  <si>
    <t>1993年 10. 1</t>
  </si>
  <si>
    <t xml:space="preserve">  建築の時期別</t>
  </si>
  <si>
    <t xml:space="preserve">        ～1944</t>
  </si>
  <si>
    <t>－</t>
    <phoneticPr fontId="4"/>
  </si>
  <si>
    <t xml:space="preserve">    1945～1960</t>
  </si>
  <si>
    <t xml:space="preserve">    1961～1970</t>
  </si>
  <si>
    <t xml:space="preserve">    1971～1975</t>
  </si>
  <si>
    <t xml:space="preserve">    1976～1980</t>
  </si>
  <si>
    <t xml:space="preserve">    1981～1985</t>
  </si>
  <si>
    <t xml:space="preserve">    1986～1990</t>
  </si>
  <si>
    <t xml:space="preserve">    1991～1993.9</t>
  </si>
  <si>
    <t>共益･管理費を含む</t>
  </si>
  <si>
    <t xml:space="preserve">    1988年 10. 1</t>
  </si>
  <si>
    <t xml:space="preserve">   1993年 10. 1</t>
    <phoneticPr fontId="4"/>
  </si>
  <si>
    <t>注）玄関，台所，便所，浴室，廊下等を除く居住室の畳数(3.3㎡を2畳に換算)。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</si>
</sst>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3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6" xfId="1" applyFont="1" applyBorder="1"/>
    <xf numFmtId="37" fontId="1" fillId="0" borderId="0" xfId="1" applyFont="1" applyProtection="1"/>
    <xf numFmtId="37" fontId="1" fillId="0" borderId="7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4" xfId="1" applyFont="1" applyBorder="1"/>
    <xf numFmtId="37" fontId="3" fillId="0" borderId="0" xfId="1" applyFont="1" applyAlignment="1" applyProtection="1">
      <alignment horizontal="center"/>
    </xf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0" xfId="1" applyNumberFormat="1" applyFont="1" applyProtection="1"/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/>
    <xf numFmtId="39" fontId="3" fillId="0" borderId="2" xfId="1" applyNumberFormat="1" applyFont="1" applyBorder="1" applyProtection="1">
      <protection locked="0"/>
    </xf>
    <xf numFmtId="39" fontId="3" fillId="0" borderId="0" xfId="1" applyNumberFormat="1" applyFont="1" applyProtection="1">
      <protection locked="0"/>
    </xf>
    <xf numFmtId="37" fontId="1" fillId="0" borderId="2" xfId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Alignment="1" applyProtection="1">
      <alignment horizontal="right"/>
      <protection locked="0"/>
    </xf>
    <xf numFmtId="37" fontId="1" fillId="0" borderId="7" xfId="1" applyFont="1" applyBorder="1" applyProtection="1">
      <protection locked="0"/>
    </xf>
    <xf numFmtId="37" fontId="1" fillId="0" borderId="1" xfId="1" applyFont="1" applyBorder="1" applyProtection="1">
      <protection locked="0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176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Alignment="1" applyProtection="1">
      <alignment horizontal="right"/>
    </xf>
    <xf numFmtId="39" fontId="3" fillId="0" borderId="0" xfId="1" applyNumberFormat="1" applyFont="1" applyProtection="1"/>
    <xf numFmtId="37" fontId="1" fillId="0" borderId="2" xfId="1" applyNumberFormat="1" applyFont="1" applyBorder="1" applyProtection="1"/>
    <xf numFmtId="37" fontId="1" fillId="0" borderId="2" xfId="1" applyNumberFormat="1" applyFont="1" applyBorder="1" applyProtection="1">
      <protection locked="0"/>
    </xf>
    <xf numFmtId="37" fontId="3" fillId="0" borderId="2" xfId="1" applyNumberFormat="1" applyFont="1" applyBorder="1" applyProtection="1">
      <protection locked="0"/>
    </xf>
    <xf numFmtId="37" fontId="3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9" fontId="1" fillId="0" borderId="1" xfId="1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0"/>
  <sheetViews>
    <sheetView showGridLines="0" tabSelected="1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4" width="13.375" style="2"/>
    <col min="5" max="6" width="14.625" style="2" customWidth="1"/>
    <col min="7" max="9" width="13.375" style="2"/>
    <col min="10" max="10" width="15.875" style="2" customWidth="1"/>
    <col min="11" max="256" width="13.375" style="2"/>
    <col min="257" max="257" width="13.375" style="2" customWidth="1"/>
    <col min="258" max="258" width="19.625" style="2" customWidth="1"/>
    <col min="259" max="260" width="13.375" style="2"/>
    <col min="261" max="262" width="14.625" style="2" customWidth="1"/>
    <col min="263" max="265" width="13.375" style="2"/>
    <col min="266" max="266" width="15.875" style="2" customWidth="1"/>
    <col min="267" max="512" width="13.375" style="2"/>
    <col min="513" max="513" width="13.375" style="2" customWidth="1"/>
    <col min="514" max="514" width="19.625" style="2" customWidth="1"/>
    <col min="515" max="516" width="13.375" style="2"/>
    <col min="517" max="518" width="14.625" style="2" customWidth="1"/>
    <col min="519" max="521" width="13.375" style="2"/>
    <col min="522" max="522" width="15.875" style="2" customWidth="1"/>
    <col min="523" max="768" width="13.375" style="2"/>
    <col min="769" max="769" width="13.375" style="2" customWidth="1"/>
    <col min="770" max="770" width="19.625" style="2" customWidth="1"/>
    <col min="771" max="772" width="13.375" style="2"/>
    <col min="773" max="774" width="14.625" style="2" customWidth="1"/>
    <col min="775" max="777" width="13.375" style="2"/>
    <col min="778" max="778" width="15.875" style="2" customWidth="1"/>
    <col min="779" max="1024" width="13.375" style="2"/>
    <col min="1025" max="1025" width="13.375" style="2" customWidth="1"/>
    <col min="1026" max="1026" width="19.625" style="2" customWidth="1"/>
    <col min="1027" max="1028" width="13.375" style="2"/>
    <col min="1029" max="1030" width="14.625" style="2" customWidth="1"/>
    <col min="1031" max="1033" width="13.375" style="2"/>
    <col min="1034" max="1034" width="15.875" style="2" customWidth="1"/>
    <col min="1035" max="1280" width="13.375" style="2"/>
    <col min="1281" max="1281" width="13.375" style="2" customWidth="1"/>
    <col min="1282" max="1282" width="19.625" style="2" customWidth="1"/>
    <col min="1283" max="1284" width="13.375" style="2"/>
    <col min="1285" max="1286" width="14.625" style="2" customWidth="1"/>
    <col min="1287" max="1289" width="13.375" style="2"/>
    <col min="1290" max="1290" width="15.875" style="2" customWidth="1"/>
    <col min="1291" max="1536" width="13.375" style="2"/>
    <col min="1537" max="1537" width="13.375" style="2" customWidth="1"/>
    <col min="1538" max="1538" width="19.625" style="2" customWidth="1"/>
    <col min="1539" max="1540" width="13.375" style="2"/>
    <col min="1541" max="1542" width="14.625" style="2" customWidth="1"/>
    <col min="1543" max="1545" width="13.375" style="2"/>
    <col min="1546" max="1546" width="15.875" style="2" customWidth="1"/>
    <col min="1547" max="1792" width="13.375" style="2"/>
    <col min="1793" max="1793" width="13.375" style="2" customWidth="1"/>
    <col min="1794" max="1794" width="19.625" style="2" customWidth="1"/>
    <col min="1795" max="1796" width="13.375" style="2"/>
    <col min="1797" max="1798" width="14.625" style="2" customWidth="1"/>
    <col min="1799" max="1801" width="13.375" style="2"/>
    <col min="1802" max="1802" width="15.875" style="2" customWidth="1"/>
    <col min="1803" max="2048" width="13.375" style="2"/>
    <col min="2049" max="2049" width="13.375" style="2" customWidth="1"/>
    <col min="2050" max="2050" width="19.625" style="2" customWidth="1"/>
    <col min="2051" max="2052" width="13.375" style="2"/>
    <col min="2053" max="2054" width="14.625" style="2" customWidth="1"/>
    <col min="2055" max="2057" width="13.375" style="2"/>
    <col min="2058" max="2058" width="15.875" style="2" customWidth="1"/>
    <col min="2059" max="2304" width="13.375" style="2"/>
    <col min="2305" max="2305" width="13.375" style="2" customWidth="1"/>
    <col min="2306" max="2306" width="19.625" style="2" customWidth="1"/>
    <col min="2307" max="2308" width="13.375" style="2"/>
    <col min="2309" max="2310" width="14.625" style="2" customWidth="1"/>
    <col min="2311" max="2313" width="13.375" style="2"/>
    <col min="2314" max="2314" width="15.875" style="2" customWidth="1"/>
    <col min="2315" max="2560" width="13.375" style="2"/>
    <col min="2561" max="2561" width="13.375" style="2" customWidth="1"/>
    <col min="2562" max="2562" width="19.625" style="2" customWidth="1"/>
    <col min="2563" max="2564" width="13.375" style="2"/>
    <col min="2565" max="2566" width="14.625" style="2" customWidth="1"/>
    <col min="2567" max="2569" width="13.375" style="2"/>
    <col min="2570" max="2570" width="15.875" style="2" customWidth="1"/>
    <col min="2571" max="2816" width="13.375" style="2"/>
    <col min="2817" max="2817" width="13.375" style="2" customWidth="1"/>
    <col min="2818" max="2818" width="19.625" style="2" customWidth="1"/>
    <col min="2819" max="2820" width="13.375" style="2"/>
    <col min="2821" max="2822" width="14.625" style="2" customWidth="1"/>
    <col min="2823" max="2825" width="13.375" style="2"/>
    <col min="2826" max="2826" width="15.875" style="2" customWidth="1"/>
    <col min="2827" max="3072" width="13.375" style="2"/>
    <col min="3073" max="3073" width="13.375" style="2" customWidth="1"/>
    <col min="3074" max="3074" width="19.625" style="2" customWidth="1"/>
    <col min="3075" max="3076" width="13.375" style="2"/>
    <col min="3077" max="3078" width="14.625" style="2" customWidth="1"/>
    <col min="3079" max="3081" width="13.375" style="2"/>
    <col min="3082" max="3082" width="15.875" style="2" customWidth="1"/>
    <col min="3083" max="3328" width="13.375" style="2"/>
    <col min="3329" max="3329" width="13.375" style="2" customWidth="1"/>
    <col min="3330" max="3330" width="19.625" style="2" customWidth="1"/>
    <col min="3331" max="3332" width="13.375" style="2"/>
    <col min="3333" max="3334" width="14.625" style="2" customWidth="1"/>
    <col min="3335" max="3337" width="13.375" style="2"/>
    <col min="3338" max="3338" width="15.875" style="2" customWidth="1"/>
    <col min="3339" max="3584" width="13.375" style="2"/>
    <col min="3585" max="3585" width="13.375" style="2" customWidth="1"/>
    <col min="3586" max="3586" width="19.625" style="2" customWidth="1"/>
    <col min="3587" max="3588" width="13.375" style="2"/>
    <col min="3589" max="3590" width="14.625" style="2" customWidth="1"/>
    <col min="3591" max="3593" width="13.375" style="2"/>
    <col min="3594" max="3594" width="15.875" style="2" customWidth="1"/>
    <col min="3595" max="3840" width="13.375" style="2"/>
    <col min="3841" max="3841" width="13.375" style="2" customWidth="1"/>
    <col min="3842" max="3842" width="19.625" style="2" customWidth="1"/>
    <col min="3843" max="3844" width="13.375" style="2"/>
    <col min="3845" max="3846" width="14.625" style="2" customWidth="1"/>
    <col min="3847" max="3849" width="13.375" style="2"/>
    <col min="3850" max="3850" width="15.875" style="2" customWidth="1"/>
    <col min="3851" max="4096" width="13.375" style="2"/>
    <col min="4097" max="4097" width="13.375" style="2" customWidth="1"/>
    <col min="4098" max="4098" width="19.625" style="2" customWidth="1"/>
    <col min="4099" max="4100" width="13.375" style="2"/>
    <col min="4101" max="4102" width="14.625" style="2" customWidth="1"/>
    <col min="4103" max="4105" width="13.375" style="2"/>
    <col min="4106" max="4106" width="15.875" style="2" customWidth="1"/>
    <col min="4107" max="4352" width="13.375" style="2"/>
    <col min="4353" max="4353" width="13.375" style="2" customWidth="1"/>
    <col min="4354" max="4354" width="19.625" style="2" customWidth="1"/>
    <col min="4355" max="4356" width="13.375" style="2"/>
    <col min="4357" max="4358" width="14.625" style="2" customWidth="1"/>
    <col min="4359" max="4361" width="13.375" style="2"/>
    <col min="4362" max="4362" width="15.875" style="2" customWidth="1"/>
    <col min="4363" max="4608" width="13.375" style="2"/>
    <col min="4609" max="4609" width="13.375" style="2" customWidth="1"/>
    <col min="4610" max="4610" width="19.625" style="2" customWidth="1"/>
    <col min="4611" max="4612" width="13.375" style="2"/>
    <col min="4613" max="4614" width="14.625" style="2" customWidth="1"/>
    <col min="4615" max="4617" width="13.375" style="2"/>
    <col min="4618" max="4618" width="15.875" style="2" customWidth="1"/>
    <col min="4619" max="4864" width="13.375" style="2"/>
    <col min="4865" max="4865" width="13.375" style="2" customWidth="1"/>
    <col min="4866" max="4866" width="19.625" style="2" customWidth="1"/>
    <col min="4867" max="4868" width="13.375" style="2"/>
    <col min="4869" max="4870" width="14.625" style="2" customWidth="1"/>
    <col min="4871" max="4873" width="13.375" style="2"/>
    <col min="4874" max="4874" width="15.875" style="2" customWidth="1"/>
    <col min="4875" max="5120" width="13.375" style="2"/>
    <col min="5121" max="5121" width="13.375" style="2" customWidth="1"/>
    <col min="5122" max="5122" width="19.625" style="2" customWidth="1"/>
    <col min="5123" max="5124" width="13.375" style="2"/>
    <col min="5125" max="5126" width="14.625" style="2" customWidth="1"/>
    <col min="5127" max="5129" width="13.375" style="2"/>
    <col min="5130" max="5130" width="15.875" style="2" customWidth="1"/>
    <col min="5131" max="5376" width="13.375" style="2"/>
    <col min="5377" max="5377" width="13.375" style="2" customWidth="1"/>
    <col min="5378" max="5378" width="19.625" style="2" customWidth="1"/>
    <col min="5379" max="5380" width="13.375" style="2"/>
    <col min="5381" max="5382" width="14.625" style="2" customWidth="1"/>
    <col min="5383" max="5385" width="13.375" style="2"/>
    <col min="5386" max="5386" width="15.875" style="2" customWidth="1"/>
    <col min="5387" max="5632" width="13.375" style="2"/>
    <col min="5633" max="5633" width="13.375" style="2" customWidth="1"/>
    <col min="5634" max="5634" width="19.625" style="2" customWidth="1"/>
    <col min="5635" max="5636" width="13.375" style="2"/>
    <col min="5637" max="5638" width="14.625" style="2" customWidth="1"/>
    <col min="5639" max="5641" width="13.375" style="2"/>
    <col min="5642" max="5642" width="15.875" style="2" customWidth="1"/>
    <col min="5643" max="5888" width="13.375" style="2"/>
    <col min="5889" max="5889" width="13.375" style="2" customWidth="1"/>
    <col min="5890" max="5890" width="19.625" style="2" customWidth="1"/>
    <col min="5891" max="5892" width="13.375" style="2"/>
    <col min="5893" max="5894" width="14.625" style="2" customWidth="1"/>
    <col min="5895" max="5897" width="13.375" style="2"/>
    <col min="5898" max="5898" width="15.875" style="2" customWidth="1"/>
    <col min="5899" max="6144" width="13.375" style="2"/>
    <col min="6145" max="6145" width="13.375" style="2" customWidth="1"/>
    <col min="6146" max="6146" width="19.625" style="2" customWidth="1"/>
    <col min="6147" max="6148" width="13.375" style="2"/>
    <col min="6149" max="6150" width="14.625" style="2" customWidth="1"/>
    <col min="6151" max="6153" width="13.375" style="2"/>
    <col min="6154" max="6154" width="15.875" style="2" customWidth="1"/>
    <col min="6155" max="6400" width="13.375" style="2"/>
    <col min="6401" max="6401" width="13.375" style="2" customWidth="1"/>
    <col min="6402" max="6402" width="19.625" style="2" customWidth="1"/>
    <col min="6403" max="6404" width="13.375" style="2"/>
    <col min="6405" max="6406" width="14.625" style="2" customWidth="1"/>
    <col min="6407" max="6409" width="13.375" style="2"/>
    <col min="6410" max="6410" width="15.875" style="2" customWidth="1"/>
    <col min="6411" max="6656" width="13.375" style="2"/>
    <col min="6657" max="6657" width="13.375" style="2" customWidth="1"/>
    <col min="6658" max="6658" width="19.625" style="2" customWidth="1"/>
    <col min="6659" max="6660" width="13.375" style="2"/>
    <col min="6661" max="6662" width="14.625" style="2" customWidth="1"/>
    <col min="6663" max="6665" width="13.375" style="2"/>
    <col min="6666" max="6666" width="15.875" style="2" customWidth="1"/>
    <col min="6667" max="6912" width="13.375" style="2"/>
    <col min="6913" max="6913" width="13.375" style="2" customWidth="1"/>
    <col min="6914" max="6914" width="19.625" style="2" customWidth="1"/>
    <col min="6915" max="6916" width="13.375" style="2"/>
    <col min="6917" max="6918" width="14.625" style="2" customWidth="1"/>
    <col min="6919" max="6921" width="13.375" style="2"/>
    <col min="6922" max="6922" width="15.875" style="2" customWidth="1"/>
    <col min="6923" max="7168" width="13.375" style="2"/>
    <col min="7169" max="7169" width="13.375" style="2" customWidth="1"/>
    <col min="7170" max="7170" width="19.625" style="2" customWidth="1"/>
    <col min="7171" max="7172" width="13.375" style="2"/>
    <col min="7173" max="7174" width="14.625" style="2" customWidth="1"/>
    <col min="7175" max="7177" width="13.375" style="2"/>
    <col min="7178" max="7178" width="15.875" style="2" customWidth="1"/>
    <col min="7179" max="7424" width="13.375" style="2"/>
    <col min="7425" max="7425" width="13.375" style="2" customWidth="1"/>
    <col min="7426" max="7426" width="19.625" style="2" customWidth="1"/>
    <col min="7427" max="7428" width="13.375" style="2"/>
    <col min="7429" max="7430" width="14.625" style="2" customWidth="1"/>
    <col min="7431" max="7433" width="13.375" style="2"/>
    <col min="7434" max="7434" width="15.875" style="2" customWidth="1"/>
    <col min="7435" max="7680" width="13.375" style="2"/>
    <col min="7681" max="7681" width="13.375" style="2" customWidth="1"/>
    <col min="7682" max="7682" width="19.625" style="2" customWidth="1"/>
    <col min="7683" max="7684" width="13.375" style="2"/>
    <col min="7685" max="7686" width="14.625" style="2" customWidth="1"/>
    <col min="7687" max="7689" width="13.375" style="2"/>
    <col min="7690" max="7690" width="15.875" style="2" customWidth="1"/>
    <col min="7691" max="7936" width="13.375" style="2"/>
    <col min="7937" max="7937" width="13.375" style="2" customWidth="1"/>
    <col min="7938" max="7938" width="19.625" style="2" customWidth="1"/>
    <col min="7939" max="7940" width="13.375" style="2"/>
    <col min="7941" max="7942" width="14.625" style="2" customWidth="1"/>
    <col min="7943" max="7945" width="13.375" style="2"/>
    <col min="7946" max="7946" width="15.875" style="2" customWidth="1"/>
    <col min="7947" max="8192" width="13.375" style="2"/>
    <col min="8193" max="8193" width="13.375" style="2" customWidth="1"/>
    <col min="8194" max="8194" width="19.625" style="2" customWidth="1"/>
    <col min="8195" max="8196" width="13.375" style="2"/>
    <col min="8197" max="8198" width="14.625" style="2" customWidth="1"/>
    <col min="8199" max="8201" width="13.375" style="2"/>
    <col min="8202" max="8202" width="15.875" style="2" customWidth="1"/>
    <col min="8203" max="8448" width="13.375" style="2"/>
    <col min="8449" max="8449" width="13.375" style="2" customWidth="1"/>
    <col min="8450" max="8450" width="19.625" style="2" customWidth="1"/>
    <col min="8451" max="8452" width="13.375" style="2"/>
    <col min="8453" max="8454" width="14.625" style="2" customWidth="1"/>
    <col min="8455" max="8457" width="13.375" style="2"/>
    <col min="8458" max="8458" width="15.875" style="2" customWidth="1"/>
    <col min="8459" max="8704" width="13.375" style="2"/>
    <col min="8705" max="8705" width="13.375" style="2" customWidth="1"/>
    <col min="8706" max="8706" width="19.625" style="2" customWidth="1"/>
    <col min="8707" max="8708" width="13.375" style="2"/>
    <col min="8709" max="8710" width="14.625" style="2" customWidth="1"/>
    <col min="8711" max="8713" width="13.375" style="2"/>
    <col min="8714" max="8714" width="15.875" style="2" customWidth="1"/>
    <col min="8715" max="8960" width="13.375" style="2"/>
    <col min="8961" max="8961" width="13.375" style="2" customWidth="1"/>
    <col min="8962" max="8962" width="19.625" style="2" customWidth="1"/>
    <col min="8963" max="8964" width="13.375" style="2"/>
    <col min="8965" max="8966" width="14.625" style="2" customWidth="1"/>
    <col min="8967" max="8969" width="13.375" style="2"/>
    <col min="8970" max="8970" width="15.875" style="2" customWidth="1"/>
    <col min="8971" max="9216" width="13.375" style="2"/>
    <col min="9217" max="9217" width="13.375" style="2" customWidth="1"/>
    <col min="9218" max="9218" width="19.625" style="2" customWidth="1"/>
    <col min="9219" max="9220" width="13.375" style="2"/>
    <col min="9221" max="9222" width="14.625" style="2" customWidth="1"/>
    <col min="9223" max="9225" width="13.375" style="2"/>
    <col min="9226" max="9226" width="15.875" style="2" customWidth="1"/>
    <col min="9227" max="9472" width="13.375" style="2"/>
    <col min="9473" max="9473" width="13.375" style="2" customWidth="1"/>
    <col min="9474" max="9474" width="19.625" style="2" customWidth="1"/>
    <col min="9475" max="9476" width="13.375" style="2"/>
    <col min="9477" max="9478" width="14.625" style="2" customWidth="1"/>
    <col min="9479" max="9481" width="13.375" style="2"/>
    <col min="9482" max="9482" width="15.875" style="2" customWidth="1"/>
    <col min="9483" max="9728" width="13.375" style="2"/>
    <col min="9729" max="9729" width="13.375" style="2" customWidth="1"/>
    <col min="9730" max="9730" width="19.625" style="2" customWidth="1"/>
    <col min="9731" max="9732" width="13.375" style="2"/>
    <col min="9733" max="9734" width="14.625" style="2" customWidth="1"/>
    <col min="9735" max="9737" width="13.375" style="2"/>
    <col min="9738" max="9738" width="15.875" style="2" customWidth="1"/>
    <col min="9739" max="9984" width="13.375" style="2"/>
    <col min="9985" max="9985" width="13.375" style="2" customWidth="1"/>
    <col min="9986" max="9986" width="19.625" style="2" customWidth="1"/>
    <col min="9987" max="9988" width="13.375" style="2"/>
    <col min="9989" max="9990" width="14.625" style="2" customWidth="1"/>
    <col min="9991" max="9993" width="13.375" style="2"/>
    <col min="9994" max="9994" width="15.875" style="2" customWidth="1"/>
    <col min="9995" max="10240" width="13.375" style="2"/>
    <col min="10241" max="10241" width="13.375" style="2" customWidth="1"/>
    <col min="10242" max="10242" width="19.625" style="2" customWidth="1"/>
    <col min="10243" max="10244" width="13.375" style="2"/>
    <col min="10245" max="10246" width="14.625" style="2" customWidth="1"/>
    <col min="10247" max="10249" width="13.375" style="2"/>
    <col min="10250" max="10250" width="15.875" style="2" customWidth="1"/>
    <col min="10251" max="10496" width="13.375" style="2"/>
    <col min="10497" max="10497" width="13.375" style="2" customWidth="1"/>
    <col min="10498" max="10498" width="19.625" style="2" customWidth="1"/>
    <col min="10499" max="10500" width="13.375" style="2"/>
    <col min="10501" max="10502" width="14.625" style="2" customWidth="1"/>
    <col min="10503" max="10505" width="13.375" style="2"/>
    <col min="10506" max="10506" width="15.875" style="2" customWidth="1"/>
    <col min="10507" max="10752" width="13.375" style="2"/>
    <col min="10753" max="10753" width="13.375" style="2" customWidth="1"/>
    <col min="10754" max="10754" width="19.625" style="2" customWidth="1"/>
    <col min="10755" max="10756" width="13.375" style="2"/>
    <col min="10757" max="10758" width="14.625" style="2" customWidth="1"/>
    <col min="10759" max="10761" width="13.375" style="2"/>
    <col min="10762" max="10762" width="15.875" style="2" customWidth="1"/>
    <col min="10763" max="11008" width="13.375" style="2"/>
    <col min="11009" max="11009" width="13.375" style="2" customWidth="1"/>
    <col min="11010" max="11010" width="19.625" style="2" customWidth="1"/>
    <col min="11011" max="11012" width="13.375" style="2"/>
    <col min="11013" max="11014" width="14.625" style="2" customWidth="1"/>
    <col min="11015" max="11017" width="13.375" style="2"/>
    <col min="11018" max="11018" width="15.875" style="2" customWidth="1"/>
    <col min="11019" max="11264" width="13.375" style="2"/>
    <col min="11265" max="11265" width="13.375" style="2" customWidth="1"/>
    <col min="11266" max="11266" width="19.625" style="2" customWidth="1"/>
    <col min="11267" max="11268" width="13.375" style="2"/>
    <col min="11269" max="11270" width="14.625" style="2" customWidth="1"/>
    <col min="11271" max="11273" width="13.375" style="2"/>
    <col min="11274" max="11274" width="15.875" style="2" customWidth="1"/>
    <col min="11275" max="11520" width="13.375" style="2"/>
    <col min="11521" max="11521" width="13.375" style="2" customWidth="1"/>
    <col min="11522" max="11522" width="19.625" style="2" customWidth="1"/>
    <col min="11523" max="11524" width="13.375" style="2"/>
    <col min="11525" max="11526" width="14.625" style="2" customWidth="1"/>
    <col min="11527" max="11529" width="13.375" style="2"/>
    <col min="11530" max="11530" width="15.875" style="2" customWidth="1"/>
    <col min="11531" max="11776" width="13.375" style="2"/>
    <col min="11777" max="11777" width="13.375" style="2" customWidth="1"/>
    <col min="11778" max="11778" width="19.625" style="2" customWidth="1"/>
    <col min="11779" max="11780" width="13.375" style="2"/>
    <col min="11781" max="11782" width="14.625" style="2" customWidth="1"/>
    <col min="11783" max="11785" width="13.375" style="2"/>
    <col min="11786" max="11786" width="15.875" style="2" customWidth="1"/>
    <col min="11787" max="12032" width="13.375" style="2"/>
    <col min="12033" max="12033" width="13.375" style="2" customWidth="1"/>
    <col min="12034" max="12034" width="19.625" style="2" customWidth="1"/>
    <col min="12035" max="12036" width="13.375" style="2"/>
    <col min="12037" max="12038" width="14.625" style="2" customWidth="1"/>
    <col min="12039" max="12041" width="13.375" style="2"/>
    <col min="12042" max="12042" width="15.875" style="2" customWidth="1"/>
    <col min="12043" max="12288" width="13.375" style="2"/>
    <col min="12289" max="12289" width="13.375" style="2" customWidth="1"/>
    <col min="12290" max="12290" width="19.625" style="2" customWidth="1"/>
    <col min="12291" max="12292" width="13.375" style="2"/>
    <col min="12293" max="12294" width="14.625" style="2" customWidth="1"/>
    <col min="12295" max="12297" width="13.375" style="2"/>
    <col min="12298" max="12298" width="15.875" style="2" customWidth="1"/>
    <col min="12299" max="12544" width="13.375" style="2"/>
    <col min="12545" max="12545" width="13.375" style="2" customWidth="1"/>
    <col min="12546" max="12546" width="19.625" style="2" customWidth="1"/>
    <col min="12547" max="12548" width="13.375" style="2"/>
    <col min="12549" max="12550" width="14.625" style="2" customWidth="1"/>
    <col min="12551" max="12553" width="13.375" style="2"/>
    <col min="12554" max="12554" width="15.875" style="2" customWidth="1"/>
    <col min="12555" max="12800" width="13.375" style="2"/>
    <col min="12801" max="12801" width="13.375" style="2" customWidth="1"/>
    <col min="12802" max="12802" width="19.625" style="2" customWidth="1"/>
    <col min="12803" max="12804" width="13.375" style="2"/>
    <col min="12805" max="12806" width="14.625" style="2" customWidth="1"/>
    <col min="12807" max="12809" width="13.375" style="2"/>
    <col min="12810" max="12810" width="15.875" style="2" customWidth="1"/>
    <col min="12811" max="13056" width="13.375" style="2"/>
    <col min="13057" max="13057" width="13.375" style="2" customWidth="1"/>
    <col min="13058" max="13058" width="19.625" style="2" customWidth="1"/>
    <col min="13059" max="13060" width="13.375" style="2"/>
    <col min="13061" max="13062" width="14.625" style="2" customWidth="1"/>
    <col min="13063" max="13065" width="13.375" style="2"/>
    <col min="13066" max="13066" width="15.875" style="2" customWidth="1"/>
    <col min="13067" max="13312" width="13.375" style="2"/>
    <col min="13313" max="13313" width="13.375" style="2" customWidth="1"/>
    <col min="13314" max="13314" width="19.625" style="2" customWidth="1"/>
    <col min="13315" max="13316" width="13.375" style="2"/>
    <col min="13317" max="13318" width="14.625" style="2" customWidth="1"/>
    <col min="13319" max="13321" width="13.375" style="2"/>
    <col min="13322" max="13322" width="15.875" style="2" customWidth="1"/>
    <col min="13323" max="13568" width="13.375" style="2"/>
    <col min="13569" max="13569" width="13.375" style="2" customWidth="1"/>
    <col min="13570" max="13570" width="19.625" style="2" customWidth="1"/>
    <col min="13571" max="13572" width="13.375" style="2"/>
    <col min="13573" max="13574" width="14.625" style="2" customWidth="1"/>
    <col min="13575" max="13577" width="13.375" style="2"/>
    <col min="13578" max="13578" width="15.875" style="2" customWidth="1"/>
    <col min="13579" max="13824" width="13.375" style="2"/>
    <col min="13825" max="13825" width="13.375" style="2" customWidth="1"/>
    <col min="13826" max="13826" width="19.625" style="2" customWidth="1"/>
    <col min="13827" max="13828" width="13.375" style="2"/>
    <col min="13829" max="13830" width="14.625" style="2" customWidth="1"/>
    <col min="13831" max="13833" width="13.375" style="2"/>
    <col min="13834" max="13834" width="15.875" style="2" customWidth="1"/>
    <col min="13835" max="14080" width="13.375" style="2"/>
    <col min="14081" max="14081" width="13.375" style="2" customWidth="1"/>
    <col min="14082" max="14082" width="19.625" style="2" customWidth="1"/>
    <col min="14083" max="14084" width="13.375" style="2"/>
    <col min="14085" max="14086" width="14.625" style="2" customWidth="1"/>
    <col min="14087" max="14089" width="13.375" style="2"/>
    <col min="14090" max="14090" width="15.875" style="2" customWidth="1"/>
    <col min="14091" max="14336" width="13.375" style="2"/>
    <col min="14337" max="14337" width="13.375" style="2" customWidth="1"/>
    <col min="14338" max="14338" width="19.625" style="2" customWidth="1"/>
    <col min="14339" max="14340" width="13.375" style="2"/>
    <col min="14341" max="14342" width="14.625" style="2" customWidth="1"/>
    <col min="14343" max="14345" width="13.375" style="2"/>
    <col min="14346" max="14346" width="15.875" style="2" customWidth="1"/>
    <col min="14347" max="14592" width="13.375" style="2"/>
    <col min="14593" max="14593" width="13.375" style="2" customWidth="1"/>
    <col min="14594" max="14594" width="19.625" style="2" customWidth="1"/>
    <col min="14595" max="14596" width="13.375" style="2"/>
    <col min="14597" max="14598" width="14.625" style="2" customWidth="1"/>
    <col min="14599" max="14601" width="13.375" style="2"/>
    <col min="14602" max="14602" width="15.875" style="2" customWidth="1"/>
    <col min="14603" max="14848" width="13.375" style="2"/>
    <col min="14849" max="14849" width="13.375" style="2" customWidth="1"/>
    <col min="14850" max="14850" width="19.625" style="2" customWidth="1"/>
    <col min="14851" max="14852" width="13.375" style="2"/>
    <col min="14853" max="14854" width="14.625" style="2" customWidth="1"/>
    <col min="14855" max="14857" width="13.375" style="2"/>
    <col min="14858" max="14858" width="15.875" style="2" customWidth="1"/>
    <col min="14859" max="15104" width="13.375" style="2"/>
    <col min="15105" max="15105" width="13.375" style="2" customWidth="1"/>
    <col min="15106" max="15106" width="19.625" style="2" customWidth="1"/>
    <col min="15107" max="15108" width="13.375" style="2"/>
    <col min="15109" max="15110" width="14.625" style="2" customWidth="1"/>
    <col min="15111" max="15113" width="13.375" style="2"/>
    <col min="15114" max="15114" width="15.875" style="2" customWidth="1"/>
    <col min="15115" max="15360" width="13.375" style="2"/>
    <col min="15361" max="15361" width="13.375" style="2" customWidth="1"/>
    <col min="15362" max="15362" width="19.625" style="2" customWidth="1"/>
    <col min="15363" max="15364" width="13.375" style="2"/>
    <col min="15365" max="15366" width="14.625" style="2" customWidth="1"/>
    <col min="15367" max="15369" width="13.375" style="2"/>
    <col min="15370" max="15370" width="15.875" style="2" customWidth="1"/>
    <col min="15371" max="15616" width="13.375" style="2"/>
    <col min="15617" max="15617" width="13.375" style="2" customWidth="1"/>
    <col min="15618" max="15618" width="19.625" style="2" customWidth="1"/>
    <col min="15619" max="15620" width="13.375" style="2"/>
    <col min="15621" max="15622" width="14.625" style="2" customWidth="1"/>
    <col min="15623" max="15625" width="13.375" style="2"/>
    <col min="15626" max="15626" width="15.875" style="2" customWidth="1"/>
    <col min="15627" max="15872" width="13.375" style="2"/>
    <col min="15873" max="15873" width="13.375" style="2" customWidth="1"/>
    <col min="15874" max="15874" width="19.625" style="2" customWidth="1"/>
    <col min="15875" max="15876" width="13.375" style="2"/>
    <col min="15877" max="15878" width="14.625" style="2" customWidth="1"/>
    <col min="15879" max="15881" width="13.375" style="2"/>
    <col min="15882" max="15882" width="15.875" style="2" customWidth="1"/>
    <col min="15883" max="16128" width="13.375" style="2"/>
    <col min="16129" max="16129" width="13.375" style="2" customWidth="1"/>
    <col min="16130" max="16130" width="19.625" style="2" customWidth="1"/>
    <col min="16131" max="16132" width="13.375" style="2"/>
    <col min="16133" max="16134" width="14.625" style="2" customWidth="1"/>
    <col min="16135" max="16137" width="13.375" style="2"/>
    <col min="16138" max="16138" width="15.875" style="2" customWidth="1"/>
    <col min="16139" max="16384" width="13.375" style="2"/>
  </cols>
  <sheetData>
    <row r="1" spans="1:16" x14ac:dyDescent="0.2">
      <c r="A1" s="1"/>
    </row>
    <row r="6" spans="1:16" x14ac:dyDescent="0.2">
      <c r="D6" s="4" t="s">
        <v>219</v>
      </c>
      <c r="F6" s="1" t="s">
        <v>220</v>
      </c>
    </row>
    <row r="7" spans="1:16" x14ac:dyDescent="0.2">
      <c r="C7" s="1" t="s">
        <v>221</v>
      </c>
    </row>
    <row r="8" spans="1:16" x14ac:dyDescent="0.2">
      <c r="C8" s="1" t="s">
        <v>222</v>
      </c>
    </row>
    <row r="9" spans="1:16" x14ac:dyDescent="0.2">
      <c r="C9" s="1" t="s">
        <v>223</v>
      </c>
    </row>
    <row r="10" spans="1:16" ht="18" thickBot="1" x14ac:dyDescent="0.25">
      <c r="B10" s="5"/>
      <c r="C10" s="5"/>
      <c r="D10" s="5"/>
      <c r="E10" s="5"/>
      <c r="F10" s="5"/>
      <c r="G10" s="5"/>
      <c r="H10" s="5"/>
      <c r="I10" s="5"/>
      <c r="J10" s="5"/>
      <c r="K10" s="37"/>
      <c r="L10" s="37"/>
      <c r="M10" s="37"/>
      <c r="N10" s="37"/>
      <c r="O10" s="37"/>
    </row>
    <row r="11" spans="1:16" x14ac:dyDescent="0.2">
      <c r="C11" s="8"/>
      <c r="D11" s="9"/>
      <c r="E11" s="9"/>
      <c r="F11" s="9"/>
      <c r="G11" s="9"/>
      <c r="H11" s="9"/>
      <c r="I11" s="9"/>
      <c r="J11" s="9"/>
      <c r="K11" s="37"/>
      <c r="P11" s="37"/>
    </row>
    <row r="12" spans="1:16" x14ac:dyDescent="0.2">
      <c r="C12" s="8"/>
      <c r="D12" s="8"/>
      <c r="G12" s="8"/>
      <c r="H12" s="37"/>
      <c r="L12" s="37"/>
      <c r="P12" s="37"/>
    </row>
    <row r="13" spans="1:16" x14ac:dyDescent="0.2">
      <c r="C13" s="12" t="s">
        <v>224</v>
      </c>
      <c r="D13" s="12" t="s">
        <v>225</v>
      </c>
      <c r="E13" s="9"/>
      <c r="F13" s="9"/>
      <c r="G13" s="12" t="s">
        <v>226</v>
      </c>
      <c r="H13" s="9"/>
      <c r="I13" s="9"/>
      <c r="J13" s="9"/>
      <c r="K13" s="37"/>
      <c r="L13" s="37"/>
      <c r="P13" s="37"/>
    </row>
    <row r="14" spans="1:16" x14ac:dyDescent="0.2">
      <c r="C14" s="14" t="s">
        <v>50</v>
      </c>
      <c r="D14" s="8"/>
      <c r="E14" s="8"/>
      <c r="F14" s="8"/>
      <c r="G14" s="8"/>
      <c r="H14" s="8"/>
      <c r="I14" s="8"/>
      <c r="J14" s="9"/>
      <c r="L14" s="37"/>
      <c r="P14" s="37"/>
    </row>
    <row r="15" spans="1:16" x14ac:dyDescent="0.2">
      <c r="C15" s="8"/>
      <c r="D15" s="14" t="s">
        <v>50</v>
      </c>
      <c r="E15" s="12" t="s">
        <v>227</v>
      </c>
      <c r="F15" s="12" t="s">
        <v>227</v>
      </c>
      <c r="G15" s="14" t="s">
        <v>50</v>
      </c>
      <c r="H15" s="12" t="s">
        <v>228</v>
      </c>
      <c r="I15" s="12" t="s">
        <v>229</v>
      </c>
      <c r="J15" s="12" t="s">
        <v>230</v>
      </c>
      <c r="L15" s="37"/>
      <c r="P15" s="37"/>
    </row>
    <row r="16" spans="1:16" x14ac:dyDescent="0.2">
      <c r="B16" s="9"/>
      <c r="C16" s="28"/>
      <c r="D16" s="28"/>
      <c r="E16" s="11" t="s">
        <v>231</v>
      </c>
      <c r="F16" s="11" t="s">
        <v>232</v>
      </c>
      <c r="G16" s="28"/>
      <c r="H16" s="11" t="s">
        <v>233</v>
      </c>
      <c r="I16" s="16" t="s">
        <v>50</v>
      </c>
      <c r="J16" s="16" t="s">
        <v>234</v>
      </c>
      <c r="K16" s="37"/>
      <c r="L16" s="37"/>
      <c r="P16" s="37"/>
    </row>
    <row r="17" spans="2:16" x14ac:dyDescent="0.2">
      <c r="C17" s="8"/>
      <c r="P17" s="37"/>
    </row>
    <row r="18" spans="2:16" x14ac:dyDescent="0.2">
      <c r="B18" s="1" t="s">
        <v>235</v>
      </c>
      <c r="C18" s="40">
        <v>248000</v>
      </c>
      <c r="D18" s="21">
        <v>238000</v>
      </c>
      <c r="E18" s="21">
        <v>232000</v>
      </c>
      <c r="F18" s="21">
        <v>6400</v>
      </c>
      <c r="G18" s="25">
        <f>H18+I18+G47+30</f>
        <v>9500</v>
      </c>
      <c r="H18" s="21">
        <v>770</v>
      </c>
      <c r="I18" s="21">
        <v>7500</v>
      </c>
      <c r="J18" s="22" t="s">
        <v>236</v>
      </c>
    </row>
    <row r="19" spans="2:16" x14ac:dyDescent="0.2">
      <c r="B19" s="1" t="s">
        <v>237</v>
      </c>
      <c r="C19" s="40">
        <v>275510</v>
      </c>
      <c r="D19" s="25">
        <f>E19+F19</f>
        <v>258210</v>
      </c>
      <c r="E19" s="21">
        <v>254360</v>
      </c>
      <c r="F19" s="21">
        <v>3850</v>
      </c>
      <c r="G19" s="25">
        <f>H19+I19+G48+10</f>
        <v>17300</v>
      </c>
      <c r="H19" s="21">
        <v>2490</v>
      </c>
      <c r="I19" s="21">
        <v>13510</v>
      </c>
      <c r="J19" s="22" t="s">
        <v>236</v>
      </c>
    </row>
    <row r="20" spans="2:16" x14ac:dyDescent="0.2">
      <c r="B20" s="1" t="s">
        <v>238</v>
      </c>
      <c r="C20" s="20">
        <f>D20+G20</f>
        <v>311400</v>
      </c>
      <c r="D20" s="25">
        <f>E20+F20</f>
        <v>287700</v>
      </c>
      <c r="E20" s="21">
        <v>284200</v>
      </c>
      <c r="F20" s="21">
        <v>3500</v>
      </c>
      <c r="G20" s="25">
        <f>H20+I20+G49</f>
        <v>23700</v>
      </c>
      <c r="H20" s="21">
        <v>4400</v>
      </c>
      <c r="I20" s="21">
        <v>17500</v>
      </c>
      <c r="J20" s="22" t="s">
        <v>236</v>
      </c>
    </row>
    <row r="21" spans="2:16" x14ac:dyDescent="0.2">
      <c r="C21" s="8"/>
    </row>
    <row r="22" spans="2:16" x14ac:dyDescent="0.2">
      <c r="B22" s="1" t="s">
        <v>239</v>
      </c>
      <c r="C22" s="20">
        <f>D22+G22</f>
        <v>349400</v>
      </c>
      <c r="D22" s="25">
        <f>E22+F22</f>
        <v>311300</v>
      </c>
      <c r="E22" s="21">
        <v>309500</v>
      </c>
      <c r="F22" s="21">
        <v>1800</v>
      </c>
      <c r="G22" s="25">
        <f>H22+I22+G51</f>
        <v>38100</v>
      </c>
      <c r="H22" s="21">
        <v>4200</v>
      </c>
      <c r="I22" s="21">
        <v>31700</v>
      </c>
      <c r="J22" s="21">
        <v>700</v>
      </c>
    </row>
    <row r="23" spans="2:16" x14ac:dyDescent="0.2">
      <c r="B23" s="1" t="s">
        <v>240</v>
      </c>
      <c r="C23" s="20">
        <f>D23+G23</f>
        <v>364300</v>
      </c>
      <c r="D23" s="25">
        <f>E23+F23</f>
        <v>320600</v>
      </c>
      <c r="E23" s="21">
        <v>319800</v>
      </c>
      <c r="F23" s="21">
        <v>800</v>
      </c>
      <c r="G23" s="25">
        <f>H23+I23+G52</f>
        <v>43700</v>
      </c>
      <c r="H23" s="21">
        <v>3600</v>
      </c>
      <c r="I23" s="25">
        <f>J23+E52+F52</f>
        <v>38500</v>
      </c>
      <c r="J23" s="21">
        <v>4100</v>
      </c>
    </row>
    <row r="24" spans="2:16" x14ac:dyDescent="0.2">
      <c r="B24" s="1" t="s">
        <v>241</v>
      </c>
      <c r="C24" s="20">
        <f>D24+G24</f>
        <v>383400</v>
      </c>
      <c r="D24" s="25">
        <f>E24+F24</f>
        <v>329600</v>
      </c>
      <c r="E24" s="21">
        <v>328800</v>
      </c>
      <c r="F24" s="21">
        <v>800</v>
      </c>
      <c r="G24" s="25">
        <f>H24+I24+G53+100</f>
        <v>53800</v>
      </c>
      <c r="H24" s="21">
        <v>2700</v>
      </c>
      <c r="I24" s="25">
        <f>J24+E53+F53</f>
        <v>49600</v>
      </c>
      <c r="J24" s="25">
        <f>C53+D53</f>
        <v>7300</v>
      </c>
    </row>
    <row r="25" spans="2:16" x14ac:dyDescent="0.2">
      <c r="B25" s="4" t="s">
        <v>242</v>
      </c>
      <c r="C25" s="18">
        <f>D25+G25</f>
        <v>400700</v>
      </c>
      <c r="D25" s="3">
        <f>E25+F25</f>
        <v>346600</v>
      </c>
      <c r="E25" s="3">
        <v>345900</v>
      </c>
      <c r="F25" s="3">
        <v>700</v>
      </c>
      <c r="G25" s="3">
        <v>54100</v>
      </c>
      <c r="H25" s="3">
        <v>2300</v>
      </c>
      <c r="I25" s="3">
        <v>50800</v>
      </c>
      <c r="J25" s="3">
        <v>6900</v>
      </c>
    </row>
    <row r="26" spans="2:16" x14ac:dyDescent="0.2">
      <c r="C26" s="8"/>
    </row>
    <row r="27" spans="2:16" x14ac:dyDescent="0.2">
      <c r="B27" s="1" t="s">
        <v>243</v>
      </c>
      <c r="C27" s="20">
        <f>SUM(C29:C36)+40</f>
        <v>252400</v>
      </c>
      <c r="D27" s="25">
        <f>SUM(D29:D36)-10</f>
        <v>219700</v>
      </c>
      <c r="E27" s="21">
        <v>219200</v>
      </c>
      <c r="F27" s="21">
        <v>500</v>
      </c>
      <c r="G27" s="25">
        <f>SUM(G29:G36)+40</f>
        <v>32700</v>
      </c>
      <c r="H27" s="25">
        <f>SUM(H29:H36)+20+30</f>
        <v>1400</v>
      </c>
      <c r="I27" s="25">
        <f>J27+E56+F56</f>
        <v>30800</v>
      </c>
      <c r="J27" s="25">
        <f>C56+D56</f>
        <v>2200</v>
      </c>
    </row>
    <row r="28" spans="2:16" x14ac:dyDescent="0.2">
      <c r="C28" s="8"/>
    </row>
    <row r="29" spans="2:16" x14ac:dyDescent="0.2">
      <c r="B29" s="1" t="s">
        <v>244</v>
      </c>
      <c r="C29" s="20">
        <f>D29+G29</f>
        <v>153760</v>
      </c>
      <c r="D29" s="25">
        <f>E29+F29-10</f>
        <v>134680</v>
      </c>
      <c r="E29" s="21">
        <v>134440</v>
      </c>
      <c r="F29" s="21">
        <v>250</v>
      </c>
      <c r="G29" s="25">
        <f>H29+I29+G58</f>
        <v>19080</v>
      </c>
      <c r="H29" s="21">
        <v>450</v>
      </c>
      <c r="I29" s="21">
        <v>18380</v>
      </c>
      <c r="J29" s="22" t="s">
        <v>236</v>
      </c>
    </row>
    <row r="30" spans="2:16" x14ac:dyDescent="0.2">
      <c r="B30" s="1" t="s">
        <v>245</v>
      </c>
      <c r="C30" s="20">
        <f>D30+G30</f>
        <v>17740</v>
      </c>
      <c r="D30" s="25">
        <f>E30+F30-10</f>
        <v>15340</v>
      </c>
      <c r="E30" s="21">
        <v>15310</v>
      </c>
      <c r="F30" s="21">
        <v>40</v>
      </c>
      <c r="G30" s="25">
        <f>H30+I30+G59+10</f>
        <v>2400</v>
      </c>
      <c r="H30" s="21">
        <v>350</v>
      </c>
      <c r="I30" s="21">
        <v>1980</v>
      </c>
      <c r="J30" s="22" t="s">
        <v>236</v>
      </c>
    </row>
    <row r="31" spans="2:16" x14ac:dyDescent="0.2">
      <c r="B31" s="1" t="s">
        <v>246</v>
      </c>
      <c r="C31" s="20">
        <f>D31+G31+10</f>
        <v>16010</v>
      </c>
      <c r="D31" s="25">
        <f>E31+F31</f>
        <v>14290</v>
      </c>
      <c r="E31" s="21">
        <v>14270</v>
      </c>
      <c r="F31" s="21">
        <v>20</v>
      </c>
      <c r="G31" s="25">
        <f>H31+I31+G60+10</f>
        <v>1710</v>
      </c>
      <c r="H31" s="21">
        <v>80</v>
      </c>
      <c r="I31" s="21">
        <v>1570</v>
      </c>
      <c r="J31" s="22" t="s">
        <v>236</v>
      </c>
    </row>
    <row r="32" spans="2:16" x14ac:dyDescent="0.2">
      <c r="C32" s="8"/>
    </row>
    <row r="33" spans="2:12" x14ac:dyDescent="0.2">
      <c r="B33" s="1" t="s">
        <v>247</v>
      </c>
      <c r="C33" s="20">
        <f>D33+G33</f>
        <v>11450</v>
      </c>
      <c r="D33" s="25">
        <f>E33+F33+10</f>
        <v>9700</v>
      </c>
      <c r="E33" s="21">
        <v>9680</v>
      </c>
      <c r="F33" s="21">
        <v>10</v>
      </c>
      <c r="G33" s="25">
        <f>H33+I33+G62+10</f>
        <v>1750</v>
      </c>
      <c r="H33" s="21">
        <v>70</v>
      </c>
      <c r="I33" s="21">
        <v>1630</v>
      </c>
      <c r="J33" s="22" t="s">
        <v>236</v>
      </c>
    </row>
    <row r="34" spans="2:12" x14ac:dyDescent="0.2">
      <c r="B34" s="1" t="s">
        <v>248</v>
      </c>
      <c r="C34" s="20">
        <f>D34+G34-10</f>
        <v>10020</v>
      </c>
      <c r="D34" s="25">
        <f>E34+F34</f>
        <v>8840</v>
      </c>
      <c r="E34" s="21">
        <v>8800</v>
      </c>
      <c r="F34" s="21">
        <v>40</v>
      </c>
      <c r="G34" s="25">
        <f>H34+I34+G63</f>
        <v>1190</v>
      </c>
      <c r="H34" s="21">
        <v>80</v>
      </c>
      <c r="I34" s="21">
        <v>1080</v>
      </c>
      <c r="J34" s="22" t="s">
        <v>236</v>
      </c>
    </row>
    <row r="35" spans="2:12" x14ac:dyDescent="0.2">
      <c r="B35" s="1" t="s">
        <v>249</v>
      </c>
      <c r="C35" s="20">
        <f>D35+G35-10</f>
        <v>27540</v>
      </c>
      <c r="D35" s="25">
        <f>E35+F35</f>
        <v>23210</v>
      </c>
      <c r="E35" s="21">
        <v>23120</v>
      </c>
      <c r="F35" s="21">
        <v>90</v>
      </c>
      <c r="G35" s="25">
        <f>H35+I35+G64</f>
        <v>4340</v>
      </c>
      <c r="H35" s="21">
        <v>250</v>
      </c>
      <c r="I35" s="21">
        <v>4030</v>
      </c>
      <c r="J35" s="22" t="s">
        <v>236</v>
      </c>
    </row>
    <row r="36" spans="2:12" x14ac:dyDescent="0.2">
      <c r="B36" s="1" t="s">
        <v>250</v>
      </c>
      <c r="C36" s="20">
        <f>D36+G36</f>
        <v>15840</v>
      </c>
      <c r="D36" s="25">
        <f>E36+F36+10</f>
        <v>13650</v>
      </c>
      <c r="E36" s="21">
        <v>13610</v>
      </c>
      <c r="F36" s="21">
        <v>30</v>
      </c>
      <c r="G36" s="25">
        <f>H36+I36+G65</f>
        <v>2190</v>
      </c>
      <c r="H36" s="21">
        <v>70</v>
      </c>
      <c r="I36" s="21">
        <v>2090</v>
      </c>
      <c r="J36" s="22" t="s">
        <v>236</v>
      </c>
    </row>
    <row r="37" spans="2:12" x14ac:dyDescent="0.2">
      <c r="C37" s="8"/>
    </row>
    <row r="38" spans="2:12" x14ac:dyDescent="0.2">
      <c r="B38" s="1" t="s">
        <v>251</v>
      </c>
      <c r="C38" s="20">
        <f t="shared" ref="C38:J38" si="0">C25-C27</f>
        <v>148300</v>
      </c>
      <c r="D38" s="25">
        <f t="shared" si="0"/>
        <v>126900</v>
      </c>
      <c r="E38" s="25">
        <f t="shared" si="0"/>
        <v>126700</v>
      </c>
      <c r="F38" s="25">
        <f t="shared" si="0"/>
        <v>200</v>
      </c>
      <c r="G38" s="25">
        <f t="shared" si="0"/>
        <v>21400</v>
      </c>
      <c r="H38" s="25">
        <f t="shared" si="0"/>
        <v>900</v>
      </c>
      <c r="I38" s="25">
        <f t="shared" si="0"/>
        <v>20000</v>
      </c>
      <c r="J38" s="25">
        <f t="shared" si="0"/>
        <v>4700</v>
      </c>
    </row>
    <row r="39" spans="2:12" ht="18" thickBot="1" x14ac:dyDescent="0.25">
      <c r="B39" s="5"/>
      <c r="C39" s="26"/>
      <c r="D39" s="5"/>
      <c r="E39" s="5"/>
      <c r="F39" s="5"/>
      <c r="G39" s="5"/>
      <c r="H39" s="5"/>
      <c r="I39" s="5"/>
      <c r="J39" s="5"/>
      <c r="K39" s="37"/>
      <c r="L39" s="37"/>
    </row>
    <row r="40" spans="2:12" x14ac:dyDescent="0.2">
      <c r="C40" s="28"/>
      <c r="D40" s="9"/>
      <c r="E40" s="10" t="s">
        <v>252</v>
      </c>
      <c r="F40" s="9"/>
      <c r="G40" s="9"/>
      <c r="H40" s="8"/>
    </row>
    <row r="41" spans="2:12" x14ac:dyDescent="0.2">
      <c r="C41" s="8"/>
      <c r="H41" s="12" t="s">
        <v>253</v>
      </c>
      <c r="I41" s="9"/>
      <c r="J41" s="9"/>
    </row>
    <row r="42" spans="2:12" x14ac:dyDescent="0.2">
      <c r="C42" s="28"/>
      <c r="D42" s="10" t="s">
        <v>254</v>
      </c>
      <c r="E42" s="9"/>
      <c r="F42" s="9"/>
      <c r="G42" s="9"/>
      <c r="H42" s="8"/>
      <c r="I42" s="8"/>
      <c r="J42" s="8"/>
    </row>
    <row r="43" spans="2:12" x14ac:dyDescent="0.2">
      <c r="C43" s="28"/>
      <c r="D43" s="10" t="s">
        <v>255</v>
      </c>
      <c r="E43" s="9"/>
      <c r="F43" s="9"/>
      <c r="G43" s="8"/>
      <c r="H43" s="8"/>
      <c r="I43" s="12" t="s">
        <v>256</v>
      </c>
      <c r="J43" s="12" t="s">
        <v>257</v>
      </c>
    </row>
    <row r="44" spans="2:12" x14ac:dyDescent="0.2">
      <c r="C44" s="11" t="s">
        <v>258</v>
      </c>
      <c r="D44" s="9"/>
      <c r="E44" s="14" t="s">
        <v>259</v>
      </c>
      <c r="F44" s="14" t="s">
        <v>260</v>
      </c>
      <c r="G44" s="14" t="s">
        <v>261</v>
      </c>
      <c r="H44" s="14" t="s">
        <v>50</v>
      </c>
      <c r="I44" s="12" t="s">
        <v>262</v>
      </c>
      <c r="J44" s="12" t="s">
        <v>263</v>
      </c>
    </row>
    <row r="45" spans="2:12" x14ac:dyDescent="0.2">
      <c r="B45" s="9"/>
      <c r="C45" s="16" t="s">
        <v>264</v>
      </c>
      <c r="D45" s="16" t="s">
        <v>260</v>
      </c>
      <c r="E45" s="16" t="s">
        <v>265</v>
      </c>
      <c r="F45" s="16" t="s">
        <v>266</v>
      </c>
      <c r="G45" s="28"/>
      <c r="H45" s="28"/>
      <c r="I45" s="11" t="s">
        <v>267</v>
      </c>
      <c r="J45" s="11" t="s">
        <v>268</v>
      </c>
    </row>
    <row r="46" spans="2:12" x14ac:dyDescent="0.2">
      <c r="C46" s="8"/>
    </row>
    <row r="47" spans="2:12" x14ac:dyDescent="0.2">
      <c r="B47" s="1" t="s">
        <v>235</v>
      </c>
      <c r="C47" s="59" t="s">
        <v>236</v>
      </c>
      <c r="D47" s="22" t="s">
        <v>236</v>
      </c>
      <c r="E47" s="22" t="s">
        <v>236</v>
      </c>
      <c r="F47" s="22" t="s">
        <v>236</v>
      </c>
      <c r="G47" s="21">
        <v>1200</v>
      </c>
      <c r="H47" s="21">
        <v>1700</v>
      </c>
      <c r="I47" s="21">
        <v>600</v>
      </c>
      <c r="J47" s="21">
        <f>270+790</f>
        <v>1060</v>
      </c>
    </row>
    <row r="48" spans="2:12" x14ac:dyDescent="0.2">
      <c r="B48" s="1" t="s">
        <v>237</v>
      </c>
      <c r="C48" s="59" t="s">
        <v>236</v>
      </c>
      <c r="D48" s="22" t="s">
        <v>236</v>
      </c>
      <c r="E48" s="22" t="s">
        <v>236</v>
      </c>
      <c r="F48" s="22" t="s">
        <v>236</v>
      </c>
      <c r="G48" s="21">
        <v>1290</v>
      </c>
      <c r="H48" s="25">
        <f>I48+J48</f>
        <v>2500</v>
      </c>
      <c r="I48" s="21">
        <v>890</v>
      </c>
      <c r="J48" s="21">
        <f>960+650</f>
        <v>1610</v>
      </c>
    </row>
    <row r="49" spans="2:10" x14ac:dyDescent="0.2">
      <c r="B49" s="1" t="s">
        <v>238</v>
      </c>
      <c r="C49" s="59" t="s">
        <v>236</v>
      </c>
      <c r="D49" s="22" t="s">
        <v>236</v>
      </c>
      <c r="E49" s="22" t="s">
        <v>236</v>
      </c>
      <c r="F49" s="22" t="s">
        <v>236</v>
      </c>
      <c r="G49" s="21">
        <v>1800</v>
      </c>
      <c r="H49" s="25">
        <v>2500</v>
      </c>
      <c r="I49" s="21">
        <v>800</v>
      </c>
      <c r="J49" s="21">
        <v>1600</v>
      </c>
    </row>
    <row r="50" spans="2:10" x14ac:dyDescent="0.2">
      <c r="C50" s="8"/>
    </row>
    <row r="51" spans="2:10" x14ac:dyDescent="0.2">
      <c r="B51" s="1" t="s">
        <v>239</v>
      </c>
      <c r="C51" s="59" t="s">
        <v>236</v>
      </c>
      <c r="D51" s="22" t="s">
        <v>236</v>
      </c>
      <c r="E51" s="22" t="s">
        <v>236</v>
      </c>
      <c r="F51" s="22" t="s">
        <v>236</v>
      </c>
      <c r="G51" s="21">
        <v>2200</v>
      </c>
      <c r="H51" s="25">
        <f>I51+J51</f>
        <v>2200</v>
      </c>
      <c r="I51" s="21">
        <v>900</v>
      </c>
      <c r="J51" s="21">
        <v>1300</v>
      </c>
    </row>
    <row r="52" spans="2:10" x14ac:dyDescent="0.2">
      <c r="B52" s="1" t="s">
        <v>240</v>
      </c>
      <c r="C52" s="59" t="s">
        <v>236</v>
      </c>
      <c r="D52" s="22" t="s">
        <v>236</v>
      </c>
      <c r="E52" s="21">
        <v>16300</v>
      </c>
      <c r="F52" s="21">
        <v>18100</v>
      </c>
      <c r="G52" s="21">
        <v>1600</v>
      </c>
      <c r="H52" s="21">
        <v>1800</v>
      </c>
      <c r="I52" s="21">
        <v>500</v>
      </c>
      <c r="J52" s="21">
        <v>1200</v>
      </c>
    </row>
    <row r="53" spans="2:10" x14ac:dyDescent="0.2">
      <c r="B53" s="1" t="s">
        <v>241</v>
      </c>
      <c r="C53" s="40">
        <v>5300</v>
      </c>
      <c r="D53" s="21">
        <v>2000</v>
      </c>
      <c r="E53" s="21">
        <v>20000</v>
      </c>
      <c r="F53" s="21">
        <v>22300</v>
      </c>
      <c r="G53" s="21">
        <v>1400</v>
      </c>
      <c r="H53" s="25">
        <f>I53+J53</f>
        <v>1500</v>
      </c>
      <c r="I53" s="21">
        <v>500</v>
      </c>
      <c r="J53" s="21">
        <v>1000</v>
      </c>
    </row>
    <row r="54" spans="2:10" x14ac:dyDescent="0.2">
      <c r="B54" s="4" t="s">
        <v>242</v>
      </c>
      <c r="C54" s="18">
        <v>4700</v>
      </c>
      <c r="D54" s="3">
        <v>2200</v>
      </c>
      <c r="E54" s="3">
        <v>20300</v>
      </c>
      <c r="F54" s="3">
        <v>23600</v>
      </c>
      <c r="G54" s="3">
        <v>1000</v>
      </c>
      <c r="H54" s="3">
        <v>1300</v>
      </c>
      <c r="I54" s="3">
        <v>400</v>
      </c>
      <c r="J54" s="3">
        <v>1000</v>
      </c>
    </row>
    <row r="55" spans="2:10" x14ac:dyDescent="0.2">
      <c r="C55" s="40"/>
      <c r="D55" s="21"/>
      <c r="E55" s="21"/>
      <c r="F55" s="21"/>
      <c r="I55" s="21"/>
      <c r="J55" s="21"/>
    </row>
    <row r="56" spans="2:10" x14ac:dyDescent="0.2">
      <c r="B56" s="1" t="s">
        <v>243</v>
      </c>
      <c r="C56" s="40">
        <v>900</v>
      </c>
      <c r="D56" s="21">
        <v>1300</v>
      </c>
      <c r="E56" s="21">
        <v>15600</v>
      </c>
      <c r="F56" s="21">
        <v>13000</v>
      </c>
      <c r="G56" s="25">
        <v>500</v>
      </c>
      <c r="H56" s="25">
        <f>SUM(H58:H65)-60</f>
        <v>700</v>
      </c>
      <c r="I56" s="21">
        <v>200</v>
      </c>
      <c r="J56" s="21">
        <v>500</v>
      </c>
    </row>
    <row r="57" spans="2:10" x14ac:dyDescent="0.2">
      <c r="C57" s="8"/>
    </row>
    <row r="58" spans="2:10" x14ac:dyDescent="0.2">
      <c r="B58" s="1" t="s">
        <v>244</v>
      </c>
      <c r="C58" s="59" t="s">
        <v>236</v>
      </c>
      <c r="D58" s="22" t="s">
        <v>236</v>
      </c>
      <c r="E58" s="22" t="s">
        <v>236</v>
      </c>
      <c r="F58" s="22" t="s">
        <v>236</v>
      </c>
      <c r="G58" s="21">
        <v>250</v>
      </c>
      <c r="H58" s="21">
        <v>490</v>
      </c>
      <c r="I58" s="22" t="s">
        <v>236</v>
      </c>
      <c r="J58" s="22" t="s">
        <v>236</v>
      </c>
    </row>
    <row r="59" spans="2:10" x14ac:dyDescent="0.2">
      <c r="B59" s="1" t="s">
        <v>245</v>
      </c>
      <c r="C59" s="59" t="s">
        <v>236</v>
      </c>
      <c r="D59" s="22" t="s">
        <v>236</v>
      </c>
      <c r="E59" s="22" t="s">
        <v>236</v>
      </c>
      <c r="F59" s="22" t="s">
        <v>236</v>
      </c>
      <c r="G59" s="21">
        <v>60</v>
      </c>
      <c r="H59" s="21">
        <v>30</v>
      </c>
      <c r="I59" s="22" t="s">
        <v>236</v>
      </c>
      <c r="J59" s="22" t="s">
        <v>236</v>
      </c>
    </row>
    <row r="60" spans="2:10" x14ac:dyDescent="0.2">
      <c r="B60" s="1" t="s">
        <v>246</v>
      </c>
      <c r="C60" s="59" t="s">
        <v>236</v>
      </c>
      <c r="D60" s="22" t="s">
        <v>236</v>
      </c>
      <c r="E60" s="22" t="s">
        <v>236</v>
      </c>
      <c r="F60" s="22" t="s">
        <v>236</v>
      </c>
      <c r="G60" s="21">
        <v>50</v>
      </c>
      <c r="H60" s="21">
        <v>30</v>
      </c>
      <c r="I60" s="22" t="s">
        <v>236</v>
      </c>
      <c r="J60" s="22" t="s">
        <v>236</v>
      </c>
    </row>
    <row r="61" spans="2:10" x14ac:dyDescent="0.2">
      <c r="C61" s="8"/>
    </row>
    <row r="62" spans="2:10" x14ac:dyDescent="0.2">
      <c r="B62" s="1" t="s">
        <v>247</v>
      </c>
      <c r="C62" s="59" t="s">
        <v>236</v>
      </c>
      <c r="D62" s="22" t="s">
        <v>236</v>
      </c>
      <c r="E62" s="22" t="s">
        <v>236</v>
      </c>
      <c r="F62" s="22" t="s">
        <v>236</v>
      </c>
      <c r="G62" s="21">
        <v>40</v>
      </c>
      <c r="H62" s="21">
        <v>10</v>
      </c>
      <c r="I62" s="22" t="s">
        <v>236</v>
      </c>
      <c r="J62" s="22" t="s">
        <v>236</v>
      </c>
    </row>
    <row r="63" spans="2:10" x14ac:dyDescent="0.2">
      <c r="B63" s="1" t="s">
        <v>248</v>
      </c>
      <c r="C63" s="59" t="s">
        <v>236</v>
      </c>
      <c r="D63" s="22" t="s">
        <v>236</v>
      </c>
      <c r="E63" s="22" t="s">
        <v>236</v>
      </c>
      <c r="F63" s="22" t="s">
        <v>236</v>
      </c>
      <c r="G63" s="21">
        <v>30</v>
      </c>
      <c r="H63" s="21">
        <v>60</v>
      </c>
      <c r="I63" s="22" t="s">
        <v>236</v>
      </c>
      <c r="J63" s="22" t="s">
        <v>236</v>
      </c>
    </row>
    <row r="64" spans="2:10" x14ac:dyDescent="0.2">
      <c r="B64" s="1" t="s">
        <v>249</v>
      </c>
      <c r="C64" s="59" t="s">
        <v>236</v>
      </c>
      <c r="D64" s="22" t="s">
        <v>236</v>
      </c>
      <c r="E64" s="22" t="s">
        <v>236</v>
      </c>
      <c r="F64" s="22" t="s">
        <v>236</v>
      </c>
      <c r="G64" s="21">
        <v>60</v>
      </c>
      <c r="H64" s="21">
        <v>90</v>
      </c>
      <c r="I64" s="22" t="s">
        <v>236</v>
      </c>
      <c r="J64" s="22" t="s">
        <v>236</v>
      </c>
    </row>
    <row r="65" spans="1:10" x14ac:dyDescent="0.2">
      <c r="B65" s="1" t="s">
        <v>250</v>
      </c>
      <c r="C65" s="59" t="s">
        <v>236</v>
      </c>
      <c r="D65" s="22" t="s">
        <v>236</v>
      </c>
      <c r="E65" s="22" t="s">
        <v>236</v>
      </c>
      <c r="F65" s="22" t="s">
        <v>236</v>
      </c>
      <c r="G65" s="21">
        <v>30</v>
      </c>
      <c r="H65" s="21">
        <v>50</v>
      </c>
      <c r="I65" s="22" t="s">
        <v>236</v>
      </c>
      <c r="J65" s="22" t="s">
        <v>236</v>
      </c>
    </row>
    <row r="66" spans="1:10" x14ac:dyDescent="0.2">
      <c r="C66" s="8"/>
    </row>
    <row r="67" spans="1:10" x14ac:dyDescent="0.2">
      <c r="B67" s="1" t="s">
        <v>251</v>
      </c>
      <c r="C67" s="20">
        <f t="shared" ref="C67:J67" si="1">C54-C56</f>
        <v>3800</v>
      </c>
      <c r="D67" s="25">
        <f t="shared" si="1"/>
        <v>900</v>
      </c>
      <c r="E67" s="25">
        <f t="shared" si="1"/>
        <v>4700</v>
      </c>
      <c r="F67" s="25">
        <f t="shared" si="1"/>
        <v>10600</v>
      </c>
      <c r="G67" s="25">
        <f t="shared" si="1"/>
        <v>500</v>
      </c>
      <c r="H67" s="25">
        <f t="shared" si="1"/>
        <v>600</v>
      </c>
      <c r="I67" s="25">
        <f t="shared" si="1"/>
        <v>200</v>
      </c>
      <c r="J67" s="25">
        <f t="shared" si="1"/>
        <v>500</v>
      </c>
    </row>
    <row r="68" spans="1:10" ht="18" thickBot="1" x14ac:dyDescent="0.25">
      <c r="B68" s="5"/>
      <c r="C68" s="26"/>
      <c r="D68" s="5"/>
      <c r="E68" s="5"/>
      <c r="F68" s="5"/>
      <c r="G68" s="5"/>
      <c r="H68" s="5"/>
      <c r="I68" s="5"/>
      <c r="J68" s="5"/>
    </row>
    <row r="69" spans="1:10" x14ac:dyDescent="0.2">
      <c r="C69" s="1" t="s">
        <v>43</v>
      </c>
    </row>
    <row r="70" spans="1:10" x14ac:dyDescent="0.2">
      <c r="A70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2"/>
  <sheetViews>
    <sheetView showGridLines="0" zoomScale="75" workbookViewId="0">
      <selection activeCell="I30" sqref="I30"/>
    </sheetView>
  </sheetViews>
  <sheetFormatPr defaultColWidth="14.625" defaultRowHeight="17.25" x14ac:dyDescent="0.2"/>
  <cols>
    <col min="1" max="1" width="13.375" style="2" customWidth="1"/>
    <col min="2" max="2" width="8.375" style="2" customWidth="1"/>
    <col min="3" max="3" width="19.625" style="2" customWidth="1"/>
    <col min="4" max="4" width="20.875" style="2" customWidth="1"/>
    <col min="5" max="5" width="15.875" style="2" customWidth="1"/>
    <col min="6" max="6" width="18.375" style="2" customWidth="1"/>
    <col min="7" max="9" width="15.875" style="2" customWidth="1"/>
    <col min="10" max="14" width="18.375" style="2" customWidth="1"/>
    <col min="15" max="256" width="14.625" style="2"/>
    <col min="257" max="257" width="13.375" style="2" customWidth="1"/>
    <col min="258" max="258" width="8.375" style="2" customWidth="1"/>
    <col min="259" max="259" width="19.625" style="2" customWidth="1"/>
    <col min="260" max="260" width="20.875" style="2" customWidth="1"/>
    <col min="261" max="261" width="15.875" style="2" customWidth="1"/>
    <col min="262" max="262" width="18.375" style="2" customWidth="1"/>
    <col min="263" max="265" width="15.875" style="2" customWidth="1"/>
    <col min="266" max="270" width="18.375" style="2" customWidth="1"/>
    <col min="271" max="512" width="14.625" style="2"/>
    <col min="513" max="513" width="13.375" style="2" customWidth="1"/>
    <col min="514" max="514" width="8.375" style="2" customWidth="1"/>
    <col min="515" max="515" width="19.625" style="2" customWidth="1"/>
    <col min="516" max="516" width="20.875" style="2" customWidth="1"/>
    <col min="517" max="517" width="15.875" style="2" customWidth="1"/>
    <col min="518" max="518" width="18.375" style="2" customWidth="1"/>
    <col min="519" max="521" width="15.875" style="2" customWidth="1"/>
    <col min="522" max="526" width="18.375" style="2" customWidth="1"/>
    <col min="527" max="768" width="14.625" style="2"/>
    <col min="769" max="769" width="13.375" style="2" customWidth="1"/>
    <col min="770" max="770" width="8.375" style="2" customWidth="1"/>
    <col min="771" max="771" width="19.625" style="2" customWidth="1"/>
    <col min="772" max="772" width="20.875" style="2" customWidth="1"/>
    <col min="773" max="773" width="15.875" style="2" customWidth="1"/>
    <col min="774" max="774" width="18.375" style="2" customWidth="1"/>
    <col min="775" max="777" width="15.875" style="2" customWidth="1"/>
    <col min="778" max="782" width="18.375" style="2" customWidth="1"/>
    <col min="783" max="1024" width="14.625" style="2"/>
    <col min="1025" max="1025" width="13.375" style="2" customWidth="1"/>
    <col min="1026" max="1026" width="8.375" style="2" customWidth="1"/>
    <col min="1027" max="1027" width="19.625" style="2" customWidth="1"/>
    <col min="1028" max="1028" width="20.875" style="2" customWidth="1"/>
    <col min="1029" max="1029" width="15.875" style="2" customWidth="1"/>
    <col min="1030" max="1030" width="18.375" style="2" customWidth="1"/>
    <col min="1031" max="1033" width="15.875" style="2" customWidth="1"/>
    <col min="1034" max="1038" width="18.375" style="2" customWidth="1"/>
    <col min="1039" max="1280" width="14.625" style="2"/>
    <col min="1281" max="1281" width="13.375" style="2" customWidth="1"/>
    <col min="1282" max="1282" width="8.375" style="2" customWidth="1"/>
    <col min="1283" max="1283" width="19.625" style="2" customWidth="1"/>
    <col min="1284" max="1284" width="20.875" style="2" customWidth="1"/>
    <col min="1285" max="1285" width="15.875" style="2" customWidth="1"/>
    <col min="1286" max="1286" width="18.375" style="2" customWidth="1"/>
    <col min="1287" max="1289" width="15.875" style="2" customWidth="1"/>
    <col min="1290" max="1294" width="18.375" style="2" customWidth="1"/>
    <col min="1295" max="1536" width="14.625" style="2"/>
    <col min="1537" max="1537" width="13.375" style="2" customWidth="1"/>
    <col min="1538" max="1538" width="8.375" style="2" customWidth="1"/>
    <col min="1539" max="1539" width="19.625" style="2" customWidth="1"/>
    <col min="1540" max="1540" width="20.875" style="2" customWidth="1"/>
    <col min="1541" max="1541" width="15.875" style="2" customWidth="1"/>
    <col min="1542" max="1542" width="18.375" style="2" customWidth="1"/>
    <col min="1543" max="1545" width="15.875" style="2" customWidth="1"/>
    <col min="1546" max="1550" width="18.375" style="2" customWidth="1"/>
    <col min="1551" max="1792" width="14.625" style="2"/>
    <col min="1793" max="1793" width="13.375" style="2" customWidth="1"/>
    <col min="1794" max="1794" width="8.375" style="2" customWidth="1"/>
    <col min="1795" max="1795" width="19.625" style="2" customWidth="1"/>
    <col min="1796" max="1796" width="20.875" style="2" customWidth="1"/>
    <col min="1797" max="1797" width="15.875" style="2" customWidth="1"/>
    <col min="1798" max="1798" width="18.375" style="2" customWidth="1"/>
    <col min="1799" max="1801" width="15.875" style="2" customWidth="1"/>
    <col min="1802" max="1806" width="18.375" style="2" customWidth="1"/>
    <col min="1807" max="2048" width="14.625" style="2"/>
    <col min="2049" max="2049" width="13.375" style="2" customWidth="1"/>
    <col min="2050" max="2050" width="8.375" style="2" customWidth="1"/>
    <col min="2051" max="2051" width="19.625" style="2" customWidth="1"/>
    <col min="2052" max="2052" width="20.875" style="2" customWidth="1"/>
    <col min="2053" max="2053" width="15.875" style="2" customWidth="1"/>
    <col min="2054" max="2054" width="18.375" style="2" customWidth="1"/>
    <col min="2055" max="2057" width="15.875" style="2" customWidth="1"/>
    <col min="2058" max="2062" width="18.375" style="2" customWidth="1"/>
    <col min="2063" max="2304" width="14.625" style="2"/>
    <col min="2305" max="2305" width="13.375" style="2" customWidth="1"/>
    <col min="2306" max="2306" width="8.375" style="2" customWidth="1"/>
    <col min="2307" max="2307" width="19.625" style="2" customWidth="1"/>
    <col min="2308" max="2308" width="20.875" style="2" customWidth="1"/>
    <col min="2309" max="2309" width="15.875" style="2" customWidth="1"/>
    <col min="2310" max="2310" width="18.375" style="2" customWidth="1"/>
    <col min="2311" max="2313" width="15.875" style="2" customWidth="1"/>
    <col min="2314" max="2318" width="18.375" style="2" customWidth="1"/>
    <col min="2319" max="2560" width="14.625" style="2"/>
    <col min="2561" max="2561" width="13.375" style="2" customWidth="1"/>
    <col min="2562" max="2562" width="8.375" style="2" customWidth="1"/>
    <col min="2563" max="2563" width="19.625" style="2" customWidth="1"/>
    <col min="2564" max="2564" width="20.875" style="2" customWidth="1"/>
    <col min="2565" max="2565" width="15.875" style="2" customWidth="1"/>
    <col min="2566" max="2566" width="18.375" style="2" customWidth="1"/>
    <col min="2567" max="2569" width="15.875" style="2" customWidth="1"/>
    <col min="2570" max="2574" width="18.375" style="2" customWidth="1"/>
    <col min="2575" max="2816" width="14.625" style="2"/>
    <col min="2817" max="2817" width="13.375" style="2" customWidth="1"/>
    <col min="2818" max="2818" width="8.375" style="2" customWidth="1"/>
    <col min="2819" max="2819" width="19.625" style="2" customWidth="1"/>
    <col min="2820" max="2820" width="20.875" style="2" customWidth="1"/>
    <col min="2821" max="2821" width="15.875" style="2" customWidth="1"/>
    <col min="2822" max="2822" width="18.375" style="2" customWidth="1"/>
    <col min="2823" max="2825" width="15.875" style="2" customWidth="1"/>
    <col min="2826" max="2830" width="18.375" style="2" customWidth="1"/>
    <col min="2831" max="3072" width="14.625" style="2"/>
    <col min="3073" max="3073" width="13.375" style="2" customWidth="1"/>
    <col min="3074" max="3074" width="8.375" style="2" customWidth="1"/>
    <col min="3075" max="3075" width="19.625" style="2" customWidth="1"/>
    <col min="3076" max="3076" width="20.875" style="2" customWidth="1"/>
    <col min="3077" max="3077" width="15.875" style="2" customWidth="1"/>
    <col min="3078" max="3078" width="18.375" style="2" customWidth="1"/>
    <col min="3079" max="3081" width="15.875" style="2" customWidth="1"/>
    <col min="3082" max="3086" width="18.375" style="2" customWidth="1"/>
    <col min="3087" max="3328" width="14.625" style="2"/>
    <col min="3329" max="3329" width="13.375" style="2" customWidth="1"/>
    <col min="3330" max="3330" width="8.375" style="2" customWidth="1"/>
    <col min="3331" max="3331" width="19.625" style="2" customWidth="1"/>
    <col min="3332" max="3332" width="20.875" style="2" customWidth="1"/>
    <col min="3333" max="3333" width="15.875" style="2" customWidth="1"/>
    <col min="3334" max="3334" width="18.375" style="2" customWidth="1"/>
    <col min="3335" max="3337" width="15.875" style="2" customWidth="1"/>
    <col min="3338" max="3342" width="18.375" style="2" customWidth="1"/>
    <col min="3343" max="3584" width="14.625" style="2"/>
    <col min="3585" max="3585" width="13.375" style="2" customWidth="1"/>
    <col min="3586" max="3586" width="8.375" style="2" customWidth="1"/>
    <col min="3587" max="3587" width="19.625" style="2" customWidth="1"/>
    <col min="3588" max="3588" width="20.875" style="2" customWidth="1"/>
    <col min="3589" max="3589" width="15.875" style="2" customWidth="1"/>
    <col min="3590" max="3590" width="18.375" style="2" customWidth="1"/>
    <col min="3591" max="3593" width="15.875" style="2" customWidth="1"/>
    <col min="3594" max="3598" width="18.375" style="2" customWidth="1"/>
    <col min="3599" max="3840" width="14.625" style="2"/>
    <col min="3841" max="3841" width="13.375" style="2" customWidth="1"/>
    <col min="3842" max="3842" width="8.375" style="2" customWidth="1"/>
    <col min="3843" max="3843" width="19.625" style="2" customWidth="1"/>
    <col min="3844" max="3844" width="20.875" style="2" customWidth="1"/>
    <col min="3845" max="3845" width="15.875" style="2" customWidth="1"/>
    <col min="3846" max="3846" width="18.375" style="2" customWidth="1"/>
    <col min="3847" max="3849" width="15.875" style="2" customWidth="1"/>
    <col min="3850" max="3854" width="18.375" style="2" customWidth="1"/>
    <col min="3855" max="4096" width="14.625" style="2"/>
    <col min="4097" max="4097" width="13.375" style="2" customWidth="1"/>
    <col min="4098" max="4098" width="8.375" style="2" customWidth="1"/>
    <col min="4099" max="4099" width="19.625" style="2" customWidth="1"/>
    <col min="4100" max="4100" width="20.875" style="2" customWidth="1"/>
    <col min="4101" max="4101" width="15.875" style="2" customWidth="1"/>
    <col min="4102" max="4102" width="18.375" style="2" customWidth="1"/>
    <col min="4103" max="4105" width="15.875" style="2" customWidth="1"/>
    <col min="4106" max="4110" width="18.375" style="2" customWidth="1"/>
    <col min="4111" max="4352" width="14.625" style="2"/>
    <col min="4353" max="4353" width="13.375" style="2" customWidth="1"/>
    <col min="4354" max="4354" width="8.375" style="2" customWidth="1"/>
    <col min="4355" max="4355" width="19.625" style="2" customWidth="1"/>
    <col min="4356" max="4356" width="20.875" style="2" customWidth="1"/>
    <col min="4357" max="4357" width="15.875" style="2" customWidth="1"/>
    <col min="4358" max="4358" width="18.375" style="2" customWidth="1"/>
    <col min="4359" max="4361" width="15.875" style="2" customWidth="1"/>
    <col min="4362" max="4366" width="18.375" style="2" customWidth="1"/>
    <col min="4367" max="4608" width="14.625" style="2"/>
    <col min="4609" max="4609" width="13.375" style="2" customWidth="1"/>
    <col min="4610" max="4610" width="8.375" style="2" customWidth="1"/>
    <col min="4611" max="4611" width="19.625" style="2" customWidth="1"/>
    <col min="4612" max="4612" width="20.875" style="2" customWidth="1"/>
    <col min="4613" max="4613" width="15.875" style="2" customWidth="1"/>
    <col min="4614" max="4614" width="18.375" style="2" customWidth="1"/>
    <col min="4615" max="4617" width="15.875" style="2" customWidth="1"/>
    <col min="4618" max="4622" width="18.375" style="2" customWidth="1"/>
    <col min="4623" max="4864" width="14.625" style="2"/>
    <col min="4865" max="4865" width="13.375" style="2" customWidth="1"/>
    <col min="4866" max="4866" width="8.375" style="2" customWidth="1"/>
    <col min="4867" max="4867" width="19.625" style="2" customWidth="1"/>
    <col min="4868" max="4868" width="20.875" style="2" customWidth="1"/>
    <col min="4869" max="4869" width="15.875" style="2" customWidth="1"/>
    <col min="4870" max="4870" width="18.375" style="2" customWidth="1"/>
    <col min="4871" max="4873" width="15.875" style="2" customWidth="1"/>
    <col min="4874" max="4878" width="18.375" style="2" customWidth="1"/>
    <col min="4879" max="5120" width="14.625" style="2"/>
    <col min="5121" max="5121" width="13.375" style="2" customWidth="1"/>
    <col min="5122" max="5122" width="8.375" style="2" customWidth="1"/>
    <col min="5123" max="5123" width="19.625" style="2" customWidth="1"/>
    <col min="5124" max="5124" width="20.875" style="2" customWidth="1"/>
    <col min="5125" max="5125" width="15.875" style="2" customWidth="1"/>
    <col min="5126" max="5126" width="18.375" style="2" customWidth="1"/>
    <col min="5127" max="5129" width="15.875" style="2" customWidth="1"/>
    <col min="5130" max="5134" width="18.375" style="2" customWidth="1"/>
    <col min="5135" max="5376" width="14.625" style="2"/>
    <col min="5377" max="5377" width="13.375" style="2" customWidth="1"/>
    <col min="5378" max="5378" width="8.375" style="2" customWidth="1"/>
    <col min="5379" max="5379" width="19.625" style="2" customWidth="1"/>
    <col min="5380" max="5380" width="20.875" style="2" customWidth="1"/>
    <col min="5381" max="5381" width="15.875" style="2" customWidth="1"/>
    <col min="5382" max="5382" width="18.375" style="2" customWidth="1"/>
    <col min="5383" max="5385" width="15.875" style="2" customWidth="1"/>
    <col min="5386" max="5390" width="18.375" style="2" customWidth="1"/>
    <col min="5391" max="5632" width="14.625" style="2"/>
    <col min="5633" max="5633" width="13.375" style="2" customWidth="1"/>
    <col min="5634" max="5634" width="8.375" style="2" customWidth="1"/>
    <col min="5635" max="5635" width="19.625" style="2" customWidth="1"/>
    <col min="5636" max="5636" width="20.875" style="2" customWidth="1"/>
    <col min="5637" max="5637" width="15.875" style="2" customWidth="1"/>
    <col min="5638" max="5638" width="18.375" style="2" customWidth="1"/>
    <col min="5639" max="5641" width="15.875" style="2" customWidth="1"/>
    <col min="5642" max="5646" width="18.375" style="2" customWidth="1"/>
    <col min="5647" max="5888" width="14.625" style="2"/>
    <col min="5889" max="5889" width="13.375" style="2" customWidth="1"/>
    <col min="5890" max="5890" width="8.375" style="2" customWidth="1"/>
    <col min="5891" max="5891" width="19.625" style="2" customWidth="1"/>
    <col min="5892" max="5892" width="20.875" style="2" customWidth="1"/>
    <col min="5893" max="5893" width="15.875" style="2" customWidth="1"/>
    <col min="5894" max="5894" width="18.375" style="2" customWidth="1"/>
    <col min="5895" max="5897" width="15.875" style="2" customWidth="1"/>
    <col min="5898" max="5902" width="18.375" style="2" customWidth="1"/>
    <col min="5903" max="6144" width="14.625" style="2"/>
    <col min="6145" max="6145" width="13.375" style="2" customWidth="1"/>
    <col min="6146" max="6146" width="8.375" style="2" customWidth="1"/>
    <col min="6147" max="6147" width="19.625" style="2" customWidth="1"/>
    <col min="6148" max="6148" width="20.875" style="2" customWidth="1"/>
    <col min="6149" max="6149" width="15.875" style="2" customWidth="1"/>
    <col min="6150" max="6150" width="18.375" style="2" customWidth="1"/>
    <col min="6151" max="6153" width="15.875" style="2" customWidth="1"/>
    <col min="6154" max="6158" width="18.375" style="2" customWidth="1"/>
    <col min="6159" max="6400" width="14.625" style="2"/>
    <col min="6401" max="6401" width="13.375" style="2" customWidth="1"/>
    <col min="6402" max="6402" width="8.375" style="2" customWidth="1"/>
    <col min="6403" max="6403" width="19.625" style="2" customWidth="1"/>
    <col min="6404" max="6404" width="20.875" style="2" customWidth="1"/>
    <col min="6405" max="6405" width="15.875" style="2" customWidth="1"/>
    <col min="6406" max="6406" width="18.375" style="2" customWidth="1"/>
    <col min="6407" max="6409" width="15.875" style="2" customWidth="1"/>
    <col min="6410" max="6414" width="18.375" style="2" customWidth="1"/>
    <col min="6415" max="6656" width="14.625" style="2"/>
    <col min="6657" max="6657" width="13.375" style="2" customWidth="1"/>
    <col min="6658" max="6658" width="8.375" style="2" customWidth="1"/>
    <col min="6659" max="6659" width="19.625" style="2" customWidth="1"/>
    <col min="6660" max="6660" width="20.875" style="2" customWidth="1"/>
    <col min="6661" max="6661" width="15.875" style="2" customWidth="1"/>
    <col min="6662" max="6662" width="18.375" style="2" customWidth="1"/>
    <col min="6663" max="6665" width="15.875" style="2" customWidth="1"/>
    <col min="6666" max="6670" width="18.375" style="2" customWidth="1"/>
    <col min="6671" max="6912" width="14.625" style="2"/>
    <col min="6913" max="6913" width="13.375" style="2" customWidth="1"/>
    <col min="6914" max="6914" width="8.375" style="2" customWidth="1"/>
    <col min="6915" max="6915" width="19.625" style="2" customWidth="1"/>
    <col min="6916" max="6916" width="20.875" style="2" customWidth="1"/>
    <col min="6917" max="6917" width="15.875" style="2" customWidth="1"/>
    <col min="6918" max="6918" width="18.375" style="2" customWidth="1"/>
    <col min="6919" max="6921" width="15.875" style="2" customWidth="1"/>
    <col min="6922" max="6926" width="18.375" style="2" customWidth="1"/>
    <col min="6927" max="7168" width="14.625" style="2"/>
    <col min="7169" max="7169" width="13.375" style="2" customWidth="1"/>
    <col min="7170" max="7170" width="8.375" style="2" customWidth="1"/>
    <col min="7171" max="7171" width="19.625" style="2" customWidth="1"/>
    <col min="7172" max="7172" width="20.875" style="2" customWidth="1"/>
    <col min="7173" max="7173" width="15.875" style="2" customWidth="1"/>
    <col min="7174" max="7174" width="18.375" style="2" customWidth="1"/>
    <col min="7175" max="7177" width="15.875" style="2" customWidth="1"/>
    <col min="7178" max="7182" width="18.375" style="2" customWidth="1"/>
    <col min="7183" max="7424" width="14.625" style="2"/>
    <col min="7425" max="7425" width="13.375" style="2" customWidth="1"/>
    <col min="7426" max="7426" width="8.375" style="2" customWidth="1"/>
    <col min="7427" max="7427" width="19.625" style="2" customWidth="1"/>
    <col min="7428" max="7428" width="20.875" style="2" customWidth="1"/>
    <col min="7429" max="7429" width="15.875" style="2" customWidth="1"/>
    <col min="7430" max="7430" width="18.375" style="2" customWidth="1"/>
    <col min="7431" max="7433" width="15.875" style="2" customWidth="1"/>
    <col min="7434" max="7438" width="18.375" style="2" customWidth="1"/>
    <col min="7439" max="7680" width="14.625" style="2"/>
    <col min="7681" max="7681" width="13.375" style="2" customWidth="1"/>
    <col min="7682" max="7682" width="8.375" style="2" customWidth="1"/>
    <col min="7683" max="7683" width="19.625" style="2" customWidth="1"/>
    <col min="7684" max="7684" width="20.875" style="2" customWidth="1"/>
    <col min="7685" max="7685" width="15.875" style="2" customWidth="1"/>
    <col min="7686" max="7686" width="18.375" style="2" customWidth="1"/>
    <col min="7687" max="7689" width="15.875" style="2" customWidth="1"/>
    <col min="7690" max="7694" width="18.375" style="2" customWidth="1"/>
    <col min="7695" max="7936" width="14.625" style="2"/>
    <col min="7937" max="7937" width="13.375" style="2" customWidth="1"/>
    <col min="7938" max="7938" width="8.375" style="2" customWidth="1"/>
    <col min="7939" max="7939" width="19.625" style="2" customWidth="1"/>
    <col min="7940" max="7940" width="20.875" style="2" customWidth="1"/>
    <col min="7941" max="7941" width="15.875" style="2" customWidth="1"/>
    <col min="7942" max="7942" width="18.375" style="2" customWidth="1"/>
    <col min="7943" max="7945" width="15.875" style="2" customWidth="1"/>
    <col min="7946" max="7950" width="18.375" style="2" customWidth="1"/>
    <col min="7951" max="8192" width="14.625" style="2"/>
    <col min="8193" max="8193" width="13.375" style="2" customWidth="1"/>
    <col min="8194" max="8194" width="8.375" style="2" customWidth="1"/>
    <col min="8195" max="8195" width="19.625" style="2" customWidth="1"/>
    <col min="8196" max="8196" width="20.875" style="2" customWidth="1"/>
    <col min="8197" max="8197" width="15.875" style="2" customWidth="1"/>
    <col min="8198" max="8198" width="18.375" style="2" customWidth="1"/>
    <col min="8199" max="8201" width="15.875" style="2" customWidth="1"/>
    <col min="8202" max="8206" width="18.375" style="2" customWidth="1"/>
    <col min="8207" max="8448" width="14.625" style="2"/>
    <col min="8449" max="8449" width="13.375" style="2" customWidth="1"/>
    <col min="8450" max="8450" width="8.375" style="2" customWidth="1"/>
    <col min="8451" max="8451" width="19.625" style="2" customWidth="1"/>
    <col min="8452" max="8452" width="20.875" style="2" customWidth="1"/>
    <col min="8453" max="8453" width="15.875" style="2" customWidth="1"/>
    <col min="8454" max="8454" width="18.375" style="2" customWidth="1"/>
    <col min="8455" max="8457" width="15.875" style="2" customWidth="1"/>
    <col min="8458" max="8462" width="18.375" style="2" customWidth="1"/>
    <col min="8463" max="8704" width="14.625" style="2"/>
    <col min="8705" max="8705" width="13.375" style="2" customWidth="1"/>
    <col min="8706" max="8706" width="8.375" style="2" customWidth="1"/>
    <col min="8707" max="8707" width="19.625" style="2" customWidth="1"/>
    <col min="8708" max="8708" width="20.875" style="2" customWidth="1"/>
    <col min="8709" max="8709" width="15.875" style="2" customWidth="1"/>
    <col min="8710" max="8710" width="18.375" style="2" customWidth="1"/>
    <col min="8711" max="8713" width="15.875" style="2" customWidth="1"/>
    <col min="8714" max="8718" width="18.375" style="2" customWidth="1"/>
    <col min="8719" max="8960" width="14.625" style="2"/>
    <col min="8961" max="8961" width="13.375" style="2" customWidth="1"/>
    <col min="8962" max="8962" width="8.375" style="2" customWidth="1"/>
    <col min="8963" max="8963" width="19.625" style="2" customWidth="1"/>
    <col min="8964" max="8964" width="20.875" style="2" customWidth="1"/>
    <col min="8965" max="8965" width="15.875" style="2" customWidth="1"/>
    <col min="8966" max="8966" width="18.375" style="2" customWidth="1"/>
    <col min="8967" max="8969" width="15.875" style="2" customWidth="1"/>
    <col min="8970" max="8974" width="18.375" style="2" customWidth="1"/>
    <col min="8975" max="9216" width="14.625" style="2"/>
    <col min="9217" max="9217" width="13.375" style="2" customWidth="1"/>
    <col min="9218" max="9218" width="8.375" style="2" customWidth="1"/>
    <col min="9219" max="9219" width="19.625" style="2" customWidth="1"/>
    <col min="9220" max="9220" width="20.875" style="2" customWidth="1"/>
    <col min="9221" max="9221" width="15.875" style="2" customWidth="1"/>
    <col min="9222" max="9222" width="18.375" style="2" customWidth="1"/>
    <col min="9223" max="9225" width="15.875" style="2" customWidth="1"/>
    <col min="9226" max="9230" width="18.375" style="2" customWidth="1"/>
    <col min="9231" max="9472" width="14.625" style="2"/>
    <col min="9473" max="9473" width="13.375" style="2" customWidth="1"/>
    <col min="9474" max="9474" width="8.375" style="2" customWidth="1"/>
    <col min="9475" max="9475" width="19.625" style="2" customWidth="1"/>
    <col min="9476" max="9476" width="20.875" style="2" customWidth="1"/>
    <col min="9477" max="9477" width="15.875" style="2" customWidth="1"/>
    <col min="9478" max="9478" width="18.375" style="2" customWidth="1"/>
    <col min="9479" max="9481" width="15.875" style="2" customWidth="1"/>
    <col min="9482" max="9486" width="18.375" style="2" customWidth="1"/>
    <col min="9487" max="9728" width="14.625" style="2"/>
    <col min="9729" max="9729" width="13.375" style="2" customWidth="1"/>
    <col min="9730" max="9730" width="8.375" style="2" customWidth="1"/>
    <col min="9731" max="9731" width="19.625" style="2" customWidth="1"/>
    <col min="9732" max="9732" width="20.875" style="2" customWidth="1"/>
    <col min="9733" max="9733" width="15.875" style="2" customWidth="1"/>
    <col min="9734" max="9734" width="18.375" style="2" customWidth="1"/>
    <col min="9735" max="9737" width="15.875" style="2" customWidth="1"/>
    <col min="9738" max="9742" width="18.375" style="2" customWidth="1"/>
    <col min="9743" max="9984" width="14.625" style="2"/>
    <col min="9985" max="9985" width="13.375" style="2" customWidth="1"/>
    <col min="9986" max="9986" width="8.375" style="2" customWidth="1"/>
    <col min="9987" max="9987" width="19.625" style="2" customWidth="1"/>
    <col min="9988" max="9988" width="20.875" style="2" customWidth="1"/>
    <col min="9989" max="9989" width="15.875" style="2" customWidth="1"/>
    <col min="9990" max="9990" width="18.375" style="2" customWidth="1"/>
    <col min="9991" max="9993" width="15.875" style="2" customWidth="1"/>
    <col min="9994" max="9998" width="18.375" style="2" customWidth="1"/>
    <col min="9999" max="10240" width="14.625" style="2"/>
    <col min="10241" max="10241" width="13.375" style="2" customWidth="1"/>
    <col min="10242" max="10242" width="8.375" style="2" customWidth="1"/>
    <col min="10243" max="10243" width="19.625" style="2" customWidth="1"/>
    <col min="10244" max="10244" width="20.875" style="2" customWidth="1"/>
    <col min="10245" max="10245" width="15.875" style="2" customWidth="1"/>
    <col min="10246" max="10246" width="18.375" style="2" customWidth="1"/>
    <col min="10247" max="10249" width="15.875" style="2" customWidth="1"/>
    <col min="10250" max="10254" width="18.375" style="2" customWidth="1"/>
    <col min="10255" max="10496" width="14.625" style="2"/>
    <col min="10497" max="10497" width="13.375" style="2" customWidth="1"/>
    <col min="10498" max="10498" width="8.375" style="2" customWidth="1"/>
    <col min="10499" max="10499" width="19.625" style="2" customWidth="1"/>
    <col min="10500" max="10500" width="20.875" style="2" customWidth="1"/>
    <col min="10501" max="10501" width="15.875" style="2" customWidth="1"/>
    <col min="10502" max="10502" width="18.375" style="2" customWidth="1"/>
    <col min="10503" max="10505" width="15.875" style="2" customWidth="1"/>
    <col min="10506" max="10510" width="18.375" style="2" customWidth="1"/>
    <col min="10511" max="10752" width="14.625" style="2"/>
    <col min="10753" max="10753" width="13.375" style="2" customWidth="1"/>
    <col min="10754" max="10754" width="8.375" style="2" customWidth="1"/>
    <col min="10755" max="10755" width="19.625" style="2" customWidth="1"/>
    <col min="10756" max="10756" width="20.875" style="2" customWidth="1"/>
    <col min="10757" max="10757" width="15.875" style="2" customWidth="1"/>
    <col min="10758" max="10758" width="18.375" style="2" customWidth="1"/>
    <col min="10759" max="10761" width="15.875" style="2" customWidth="1"/>
    <col min="10762" max="10766" width="18.375" style="2" customWidth="1"/>
    <col min="10767" max="11008" width="14.625" style="2"/>
    <col min="11009" max="11009" width="13.375" style="2" customWidth="1"/>
    <col min="11010" max="11010" width="8.375" style="2" customWidth="1"/>
    <col min="11011" max="11011" width="19.625" style="2" customWidth="1"/>
    <col min="11012" max="11012" width="20.875" style="2" customWidth="1"/>
    <col min="11013" max="11013" width="15.875" style="2" customWidth="1"/>
    <col min="11014" max="11014" width="18.375" style="2" customWidth="1"/>
    <col min="11015" max="11017" width="15.875" style="2" customWidth="1"/>
    <col min="11018" max="11022" width="18.375" style="2" customWidth="1"/>
    <col min="11023" max="11264" width="14.625" style="2"/>
    <col min="11265" max="11265" width="13.375" style="2" customWidth="1"/>
    <col min="11266" max="11266" width="8.375" style="2" customWidth="1"/>
    <col min="11267" max="11267" width="19.625" style="2" customWidth="1"/>
    <col min="11268" max="11268" width="20.875" style="2" customWidth="1"/>
    <col min="11269" max="11269" width="15.875" style="2" customWidth="1"/>
    <col min="11270" max="11270" width="18.375" style="2" customWidth="1"/>
    <col min="11271" max="11273" width="15.875" style="2" customWidth="1"/>
    <col min="11274" max="11278" width="18.375" style="2" customWidth="1"/>
    <col min="11279" max="11520" width="14.625" style="2"/>
    <col min="11521" max="11521" width="13.375" style="2" customWidth="1"/>
    <col min="11522" max="11522" width="8.375" style="2" customWidth="1"/>
    <col min="11523" max="11523" width="19.625" style="2" customWidth="1"/>
    <col min="11524" max="11524" width="20.875" style="2" customWidth="1"/>
    <col min="11525" max="11525" width="15.875" style="2" customWidth="1"/>
    <col min="11526" max="11526" width="18.375" style="2" customWidth="1"/>
    <col min="11527" max="11529" width="15.875" style="2" customWidth="1"/>
    <col min="11530" max="11534" width="18.375" style="2" customWidth="1"/>
    <col min="11535" max="11776" width="14.625" style="2"/>
    <col min="11777" max="11777" width="13.375" style="2" customWidth="1"/>
    <col min="11778" max="11778" width="8.375" style="2" customWidth="1"/>
    <col min="11779" max="11779" width="19.625" style="2" customWidth="1"/>
    <col min="11780" max="11780" width="20.875" style="2" customWidth="1"/>
    <col min="11781" max="11781" width="15.875" style="2" customWidth="1"/>
    <col min="11782" max="11782" width="18.375" style="2" customWidth="1"/>
    <col min="11783" max="11785" width="15.875" style="2" customWidth="1"/>
    <col min="11786" max="11790" width="18.375" style="2" customWidth="1"/>
    <col min="11791" max="12032" width="14.625" style="2"/>
    <col min="12033" max="12033" width="13.375" style="2" customWidth="1"/>
    <col min="12034" max="12034" width="8.375" style="2" customWidth="1"/>
    <col min="12035" max="12035" width="19.625" style="2" customWidth="1"/>
    <col min="12036" max="12036" width="20.875" style="2" customWidth="1"/>
    <col min="12037" max="12037" width="15.875" style="2" customWidth="1"/>
    <col min="12038" max="12038" width="18.375" style="2" customWidth="1"/>
    <col min="12039" max="12041" width="15.875" style="2" customWidth="1"/>
    <col min="12042" max="12046" width="18.375" style="2" customWidth="1"/>
    <col min="12047" max="12288" width="14.625" style="2"/>
    <col min="12289" max="12289" width="13.375" style="2" customWidth="1"/>
    <col min="12290" max="12290" width="8.375" style="2" customWidth="1"/>
    <col min="12291" max="12291" width="19.625" style="2" customWidth="1"/>
    <col min="12292" max="12292" width="20.875" style="2" customWidth="1"/>
    <col min="12293" max="12293" width="15.875" style="2" customWidth="1"/>
    <col min="12294" max="12294" width="18.375" style="2" customWidth="1"/>
    <col min="12295" max="12297" width="15.875" style="2" customWidth="1"/>
    <col min="12298" max="12302" width="18.375" style="2" customWidth="1"/>
    <col min="12303" max="12544" width="14.625" style="2"/>
    <col min="12545" max="12545" width="13.375" style="2" customWidth="1"/>
    <col min="12546" max="12546" width="8.375" style="2" customWidth="1"/>
    <col min="12547" max="12547" width="19.625" style="2" customWidth="1"/>
    <col min="12548" max="12548" width="20.875" style="2" customWidth="1"/>
    <col min="12549" max="12549" width="15.875" style="2" customWidth="1"/>
    <col min="12550" max="12550" width="18.375" style="2" customWidth="1"/>
    <col min="12551" max="12553" width="15.875" style="2" customWidth="1"/>
    <col min="12554" max="12558" width="18.375" style="2" customWidth="1"/>
    <col min="12559" max="12800" width="14.625" style="2"/>
    <col min="12801" max="12801" width="13.375" style="2" customWidth="1"/>
    <col min="12802" max="12802" width="8.375" style="2" customWidth="1"/>
    <col min="12803" max="12803" width="19.625" style="2" customWidth="1"/>
    <col min="12804" max="12804" width="20.875" style="2" customWidth="1"/>
    <col min="12805" max="12805" width="15.875" style="2" customWidth="1"/>
    <col min="12806" max="12806" width="18.375" style="2" customWidth="1"/>
    <col min="12807" max="12809" width="15.875" style="2" customWidth="1"/>
    <col min="12810" max="12814" width="18.375" style="2" customWidth="1"/>
    <col min="12815" max="13056" width="14.625" style="2"/>
    <col min="13057" max="13057" width="13.375" style="2" customWidth="1"/>
    <col min="13058" max="13058" width="8.375" style="2" customWidth="1"/>
    <col min="13059" max="13059" width="19.625" style="2" customWidth="1"/>
    <col min="13060" max="13060" width="20.875" style="2" customWidth="1"/>
    <col min="13061" max="13061" width="15.875" style="2" customWidth="1"/>
    <col min="13062" max="13062" width="18.375" style="2" customWidth="1"/>
    <col min="13063" max="13065" width="15.875" style="2" customWidth="1"/>
    <col min="13066" max="13070" width="18.375" style="2" customWidth="1"/>
    <col min="13071" max="13312" width="14.625" style="2"/>
    <col min="13313" max="13313" width="13.375" style="2" customWidth="1"/>
    <col min="13314" max="13314" width="8.375" style="2" customWidth="1"/>
    <col min="13315" max="13315" width="19.625" style="2" customWidth="1"/>
    <col min="13316" max="13316" width="20.875" style="2" customWidth="1"/>
    <col min="13317" max="13317" width="15.875" style="2" customWidth="1"/>
    <col min="13318" max="13318" width="18.375" style="2" customWidth="1"/>
    <col min="13319" max="13321" width="15.875" style="2" customWidth="1"/>
    <col min="13322" max="13326" width="18.375" style="2" customWidth="1"/>
    <col min="13327" max="13568" width="14.625" style="2"/>
    <col min="13569" max="13569" width="13.375" style="2" customWidth="1"/>
    <col min="13570" max="13570" width="8.375" style="2" customWidth="1"/>
    <col min="13571" max="13571" width="19.625" style="2" customWidth="1"/>
    <col min="13572" max="13572" width="20.875" style="2" customWidth="1"/>
    <col min="13573" max="13573" width="15.875" style="2" customWidth="1"/>
    <col min="13574" max="13574" width="18.375" style="2" customWidth="1"/>
    <col min="13575" max="13577" width="15.875" style="2" customWidth="1"/>
    <col min="13578" max="13582" width="18.375" style="2" customWidth="1"/>
    <col min="13583" max="13824" width="14.625" style="2"/>
    <col min="13825" max="13825" width="13.375" style="2" customWidth="1"/>
    <col min="13826" max="13826" width="8.375" style="2" customWidth="1"/>
    <col min="13827" max="13827" width="19.625" style="2" customWidth="1"/>
    <col min="13828" max="13828" width="20.875" style="2" customWidth="1"/>
    <col min="13829" max="13829" width="15.875" style="2" customWidth="1"/>
    <col min="13830" max="13830" width="18.375" style="2" customWidth="1"/>
    <col min="13831" max="13833" width="15.875" style="2" customWidth="1"/>
    <col min="13834" max="13838" width="18.375" style="2" customWidth="1"/>
    <col min="13839" max="14080" width="14.625" style="2"/>
    <col min="14081" max="14081" width="13.375" style="2" customWidth="1"/>
    <col min="14082" max="14082" width="8.375" style="2" customWidth="1"/>
    <col min="14083" max="14083" width="19.625" style="2" customWidth="1"/>
    <col min="14084" max="14084" width="20.875" style="2" customWidth="1"/>
    <col min="14085" max="14085" width="15.875" style="2" customWidth="1"/>
    <col min="14086" max="14086" width="18.375" style="2" customWidth="1"/>
    <col min="14087" max="14089" width="15.875" style="2" customWidth="1"/>
    <col min="14090" max="14094" width="18.375" style="2" customWidth="1"/>
    <col min="14095" max="14336" width="14.625" style="2"/>
    <col min="14337" max="14337" width="13.375" style="2" customWidth="1"/>
    <col min="14338" max="14338" width="8.375" style="2" customWidth="1"/>
    <col min="14339" max="14339" width="19.625" style="2" customWidth="1"/>
    <col min="14340" max="14340" width="20.875" style="2" customWidth="1"/>
    <col min="14341" max="14341" width="15.875" style="2" customWidth="1"/>
    <col min="14342" max="14342" width="18.375" style="2" customWidth="1"/>
    <col min="14343" max="14345" width="15.875" style="2" customWidth="1"/>
    <col min="14346" max="14350" width="18.375" style="2" customWidth="1"/>
    <col min="14351" max="14592" width="14.625" style="2"/>
    <col min="14593" max="14593" width="13.375" style="2" customWidth="1"/>
    <col min="14594" max="14594" width="8.375" style="2" customWidth="1"/>
    <col min="14595" max="14595" width="19.625" style="2" customWidth="1"/>
    <col min="14596" max="14596" width="20.875" style="2" customWidth="1"/>
    <col min="14597" max="14597" width="15.875" style="2" customWidth="1"/>
    <col min="14598" max="14598" width="18.375" style="2" customWidth="1"/>
    <col min="14599" max="14601" width="15.875" style="2" customWidth="1"/>
    <col min="14602" max="14606" width="18.375" style="2" customWidth="1"/>
    <col min="14607" max="14848" width="14.625" style="2"/>
    <col min="14849" max="14849" width="13.375" style="2" customWidth="1"/>
    <col min="14850" max="14850" width="8.375" style="2" customWidth="1"/>
    <col min="14851" max="14851" width="19.625" style="2" customWidth="1"/>
    <col min="14852" max="14852" width="20.875" style="2" customWidth="1"/>
    <col min="14853" max="14853" width="15.875" style="2" customWidth="1"/>
    <col min="14854" max="14854" width="18.375" style="2" customWidth="1"/>
    <col min="14855" max="14857" width="15.875" style="2" customWidth="1"/>
    <col min="14858" max="14862" width="18.375" style="2" customWidth="1"/>
    <col min="14863" max="15104" width="14.625" style="2"/>
    <col min="15105" max="15105" width="13.375" style="2" customWidth="1"/>
    <col min="15106" max="15106" width="8.375" style="2" customWidth="1"/>
    <col min="15107" max="15107" width="19.625" style="2" customWidth="1"/>
    <col min="15108" max="15108" width="20.875" style="2" customWidth="1"/>
    <col min="15109" max="15109" width="15.875" style="2" customWidth="1"/>
    <col min="15110" max="15110" width="18.375" style="2" customWidth="1"/>
    <col min="15111" max="15113" width="15.875" style="2" customWidth="1"/>
    <col min="15114" max="15118" width="18.375" style="2" customWidth="1"/>
    <col min="15119" max="15360" width="14.625" style="2"/>
    <col min="15361" max="15361" width="13.375" style="2" customWidth="1"/>
    <col min="15362" max="15362" width="8.375" style="2" customWidth="1"/>
    <col min="15363" max="15363" width="19.625" style="2" customWidth="1"/>
    <col min="15364" max="15364" width="20.875" style="2" customWidth="1"/>
    <col min="15365" max="15365" width="15.875" style="2" customWidth="1"/>
    <col min="15366" max="15366" width="18.375" style="2" customWidth="1"/>
    <col min="15367" max="15369" width="15.875" style="2" customWidth="1"/>
    <col min="15370" max="15374" width="18.375" style="2" customWidth="1"/>
    <col min="15375" max="15616" width="14.625" style="2"/>
    <col min="15617" max="15617" width="13.375" style="2" customWidth="1"/>
    <col min="15618" max="15618" width="8.375" style="2" customWidth="1"/>
    <col min="15619" max="15619" width="19.625" style="2" customWidth="1"/>
    <col min="15620" max="15620" width="20.875" style="2" customWidth="1"/>
    <col min="15621" max="15621" width="15.875" style="2" customWidth="1"/>
    <col min="15622" max="15622" width="18.375" style="2" customWidth="1"/>
    <col min="15623" max="15625" width="15.875" style="2" customWidth="1"/>
    <col min="15626" max="15630" width="18.375" style="2" customWidth="1"/>
    <col min="15631" max="15872" width="14.625" style="2"/>
    <col min="15873" max="15873" width="13.375" style="2" customWidth="1"/>
    <col min="15874" max="15874" width="8.375" style="2" customWidth="1"/>
    <col min="15875" max="15875" width="19.625" style="2" customWidth="1"/>
    <col min="15876" max="15876" width="20.875" style="2" customWidth="1"/>
    <col min="15877" max="15877" width="15.875" style="2" customWidth="1"/>
    <col min="15878" max="15878" width="18.375" style="2" customWidth="1"/>
    <col min="15879" max="15881" width="15.875" style="2" customWidth="1"/>
    <col min="15882" max="15886" width="18.375" style="2" customWidth="1"/>
    <col min="15887" max="16128" width="14.625" style="2"/>
    <col min="16129" max="16129" width="13.375" style="2" customWidth="1"/>
    <col min="16130" max="16130" width="8.375" style="2" customWidth="1"/>
    <col min="16131" max="16131" width="19.625" style="2" customWidth="1"/>
    <col min="16132" max="16132" width="20.875" style="2" customWidth="1"/>
    <col min="16133" max="16133" width="15.875" style="2" customWidth="1"/>
    <col min="16134" max="16134" width="18.375" style="2" customWidth="1"/>
    <col min="16135" max="16137" width="15.875" style="2" customWidth="1"/>
    <col min="16138" max="16142" width="18.375" style="2" customWidth="1"/>
    <col min="16143" max="16384" width="14.625" style="2"/>
  </cols>
  <sheetData>
    <row r="1" spans="1:9" x14ac:dyDescent="0.2">
      <c r="A1" s="1"/>
    </row>
    <row r="6" spans="1:9" x14ac:dyDescent="0.2">
      <c r="D6" s="4" t="s">
        <v>114</v>
      </c>
      <c r="E6" s="3"/>
    </row>
    <row r="8" spans="1:9" ht="18" thickBot="1" x14ac:dyDescent="0.25">
      <c r="B8" s="5"/>
      <c r="C8" s="5"/>
      <c r="D8" s="27" t="s">
        <v>115</v>
      </c>
      <c r="E8" s="5"/>
      <c r="F8" s="7" t="s">
        <v>46</v>
      </c>
      <c r="G8" s="5"/>
      <c r="H8" s="5"/>
      <c r="I8" s="36" t="s">
        <v>116</v>
      </c>
    </row>
    <row r="9" spans="1:9" x14ac:dyDescent="0.2">
      <c r="D9" s="8"/>
      <c r="E9" s="9"/>
      <c r="F9" s="9"/>
      <c r="G9" s="9"/>
      <c r="H9" s="9"/>
      <c r="I9" s="9"/>
    </row>
    <row r="10" spans="1:9" x14ac:dyDescent="0.2">
      <c r="D10" s="12" t="s">
        <v>117</v>
      </c>
      <c r="E10" s="8"/>
      <c r="F10" s="14" t="s">
        <v>118</v>
      </c>
      <c r="G10" s="8"/>
      <c r="H10" s="8"/>
      <c r="I10" s="8"/>
    </row>
    <row r="11" spans="1:9" x14ac:dyDescent="0.2">
      <c r="B11" s="9"/>
      <c r="C11" s="9"/>
      <c r="D11" s="11" t="s">
        <v>119</v>
      </c>
      <c r="E11" s="16" t="s">
        <v>120</v>
      </c>
      <c r="F11" s="16" t="s">
        <v>121</v>
      </c>
      <c r="G11" s="16" t="s">
        <v>57</v>
      </c>
      <c r="H11" s="16" t="s">
        <v>58</v>
      </c>
      <c r="I11" s="16" t="s">
        <v>59</v>
      </c>
    </row>
    <row r="12" spans="1:9" x14ac:dyDescent="0.2">
      <c r="D12" s="8"/>
    </row>
    <row r="13" spans="1:9" x14ac:dyDescent="0.2">
      <c r="C13" s="29" t="s">
        <v>60</v>
      </c>
      <c r="D13" s="38">
        <v>5.03</v>
      </c>
      <c r="E13" s="39">
        <v>5.82</v>
      </c>
      <c r="F13" s="39">
        <v>3.3</v>
      </c>
      <c r="G13" s="39">
        <v>2.92</v>
      </c>
      <c r="H13" s="39">
        <v>3.39</v>
      </c>
      <c r="I13" s="39">
        <v>2.15</v>
      </c>
    </row>
    <row r="14" spans="1:9" x14ac:dyDescent="0.2">
      <c r="D14" s="40"/>
      <c r="E14" s="21"/>
      <c r="F14" s="41"/>
      <c r="G14" s="21"/>
      <c r="H14" s="21"/>
      <c r="I14" s="21"/>
    </row>
    <row r="15" spans="1:9" x14ac:dyDescent="0.2">
      <c r="C15" s="1" t="s">
        <v>61</v>
      </c>
      <c r="D15" s="42">
        <v>4.5999999999999996</v>
      </c>
      <c r="E15" s="41">
        <v>5.56</v>
      </c>
      <c r="F15" s="41">
        <v>3.24</v>
      </c>
      <c r="G15" s="41">
        <v>2.84</v>
      </c>
      <c r="H15" s="41">
        <v>3.49</v>
      </c>
      <c r="I15" s="41">
        <v>2.16</v>
      </c>
    </row>
    <row r="16" spans="1:9" x14ac:dyDescent="0.2">
      <c r="C16" s="1" t="s">
        <v>62</v>
      </c>
      <c r="D16" s="42">
        <v>5.24</v>
      </c>
      <c r="E16" s="41">
        <v>6.16</v>
      </c>
      <c r="F16" s="41">
        <v>3.26</v>
      </c>
      <c r="G16" s="41">
        <v>3.33</v>
      </c>
      <c r="H16" s="41">
        <v>3.71</v>
      </c>
      <c r="I16" s="41">
        <v>2.6</v>
      </c>
    </row>
    <row r="17" spans="3:9" x14ac:dyDescent="0.2">
      <c r="C17" s="1" t="s">
        <v>63</v>
      </c>
      <c r="D17" s="42">
        <v>5.73</v>
      </c>
      <c r="E17" s="41">
        <v>6.29</v>
      </c>
      <c r="F17" s="41">
        <v>3.35</v>
      </c>
      <c r="G17" s="41">
        <v>3.01</v>
      </c>
      <c r="H17" s="41">
        <v>3.79</v>
      </c>
      <c r="I17" s="41">
        <v>1.82</v>
      </c>
    </row>
    <row r="18" spans="3:9" x14ac:dyDescent="0.2">
      <c r="C18" s="1" t="s">
        <v>64</v>
      </c>
      <c r="D18" s="42">
        <v>5.64</v>
      </c>
      <c r="E18" s="41">
        <v>6.29</v>
      </c>
      <c r="F18" s="41">
        <v>4.12</v>
      </c>
      <c r="G18" s="41">
        <v>2.96</v>
      </c>
      <c r="H18" s="41">
        <v>3.34</v>
      </c>
      <c r="I18" s="41">
        <v>2.0699999999999998</v>
      </c>
    </row>
    <row r="19" spans="3:9" x14ac:dyDescent="0.2">
      <c r="C19" s="1" t="s">
        <v>65</v>
      </c>
      <c r="D19" s="42">
        <v>5.26</v>
      </c>
      <c r="E19" s="41">
        <v>6.11</v>
      </c>
      <c r="F19" s="41">
        <v>2.92</v>
      </c>
      <c r="G19" s="41">
        <v>3.2</v>
      </c>
      <c r="H19" s="41">
        <v>3.67</v>
      </c>
      <c r="I19" s="41">
        <v>2.0699999999999998</v>
      </c>
    </row>
    <row r="20" spans="3:9" x14ac:dyDescent="0.2">
      <c r="C20" s="1" t="s">
        <v>66</v>
      </c>
      <c r="D20" s="42">
        <v>4.71</v>
      </c>
      <c r="E20" s="41">
        <v>5.6</v>
      </c>
      <c r="F20" s="41">
        <v>3.21</v>
      </c>
      <c r="G20" s="41">
        <v>2.78</v>
      </c>
      <c r="H20" s="41">
        <v>3.24</v>
      </c>
      <c r="I20" s="41">
        <v>2.16</v>
      </c>
    </row>
    <row r="21" spans="3:9" x14ac:dyDescent="0.2">
      <c r="C21" s="1" t="s">
        <v>67</v>
      </c>
      <c r="D21" s="42">
        <v>4.2</v>
      </c>
      <c r="E21" s="41">
        <v>4.88</v>
      </c>
      <c r="F21" s="41">
        <v>3.1</v>
      </c>
      <c r="G21" s="41">
        <v>2.88</v>
      </c>
      <c r="H21" s="41">
        <v>3.46</v>
      </c>
      <c r="I21" s="41">
        <v>2.1</v>
      </c>
    </row>
    <row r="22" spans="3:9" x14ac:dyDescent="0.2">
      <c r="D22" s="40"/>
      <c r="E22" s="21"/>
      <c r="F22" s="21"/>
      <c r="G22" s="21"/>
      <c r="H22" s="21"/>
      <c r="I22" s="21"/>
    </row>
    <row r="23" spans="3:9" x14ac:dyDescent="0.2">
      <c r="C23" s="1" t="s">
        <v>68</v>
      </c>
      <c r="D23" s="42">
        <v>6.05</v>
      </c>
      <c r="E23" s="41">
        <v>6.65</v>
      </c>
      <c r="F23" s="41">
        <v>2.29</v>
      </c>
      <c r="G23" s="41">
        <v>3.24</v>
      </c>
      <c r="H23" s="41">
        <v>3.53</v>
      </c>
      <c r="I23" s="41">
        <v>2.34</v>
      </c>
    </row>
    <row r="24" spans="3:9" x14ac:dyDescent="0.2">
      <c r="C24" s="1" t="s">
        <v>69</v>
      </c>
      <c r="D24" s="42">
        <v>5.79</v>
      </c>
      <c r="E24" s="41">
        <v>6.24</v>
      </c>
      <c r="F24" s="41">
        <v>3.31</v>
      </c>
      <c r="G24" s="41">
        <v>3.53</v>
      </c>
      <c r="H24" s="41">
        <v>5.46</v>
      </c>
      <c r="I24" s="41">
        <v>2.11</v>
      </c>
    </row>
    <row r="25" spans="3:9" x14ac:dyDescent="0.2">
      <c r="C25" s="1" t="s">
        <v>70</v>
      </c>
      <c r="D25" s="42">
        <v>5.78</v>
      </c>
      <c r="E25" s="41">
        <v>5.98</v>
      </c>
      <c r="F25" s="41">
        <v>3.47</v>
      </c>
      <c r="G25" s="41">
        <v>3.6</v>
      </c>
      <c r="H25" s="41">
        <v>4.8099999999999996</v>
      </c>
      <c r="I25" s="41">
        <v>1.75</v>
      </c>
    </row>
    <row r="26" spans="3:9" x14ac:dyDescent="0.2">
      <c r="C26" s="1" t="s">
        <v>71</v>
      </c>
      <c r="D26" s="42">
        <v>6.11</v>
      </c>
      <c r="E26" s="41">
        <v>6.59</v>
      </c>
      <c r="F26" s="41">
        <v>4.49</v>
      </c>
      <c r="G26" s="41">
        <v>2.73</v>
      </c>
      <c r="H26" s="41">
        <v>3.25</v>
      </c>
      <c r="I26" s="41">
        <v>2.96</v>
      </c>
    </row>
    <row r="27" spans="3:9" x14ac:dyDescent="0.2">
      <c r="C27" s="1" t="s">
        <v>72</v>
      </c>
      <c r="D27" s="42">
        <v>6.33</v>
      </c>
      <c r="E27" s="41">
        <v>6.69</v>
      </c>
      <c r="F27" s="41">
        <v>2.83</v>
      </c>
      <c r="G27" s="41">
        <v>3.77</v>
      </c>
      <c r="H27" s="41">
        <v>3.83</v>
      </c>
      <c r="I27" s="41">
        <v>2.44</v>
      </c>
    </row>
    <row r="28" spans="3:9" x14ac:dyDescent="0.2">
      <c r="C28" s="1" t="s">
        <v>73</v>
      </c>
      <c r="D28" s="42">
        <v>6.12</v>
      </c>
      <c r="E28" s="41">
        <v>6.79</v>
      </c>
      <c r="F28" s="41">
        <v>3.7</v>
      </c>
      <c r="G28" s="41">
        <v>3.12</v>
      </c>
      <c r="H28" s="41">
        <v>4</v>
      </c>
      <c r="I28" s="41">
        <v>2.2999999999999998</v>
      </c>
    </row>
    <row r="29" spans="3:9" x14ac:dyDescent="0.2">
      <c r="C29" s="1" t="s">
        <v>74</v>
      </c>
      <c r="D29" s="42">
        <v>6.1</v>
      </c>
      <c r="E29" s="41">
        <v>6.36</v>
      </c>
      <c r="F29" s="41">
        <v>2.2400000000000002</v>
      </c>
      <c r="G29" s="41">
        <v>3.18</v>
      </c>
      <c r="H29" s="41">
        <v>3.5</v>
      </c>
      <c r="I29" s="41">
        <v>2.78</v>
      </c>
    </row>
    <row r="30" spans="3:9" x14ac:dyDescent="0.2">
      <c r="C30" s="1" t="s">
        <v>75</v>
      </c>
      <c r="D30" s="42">
        <v>5.76</v>
      </c>
      <c r="E30" s="41">
        <v>6.02</v>
      </c>
      <c r="F30" s="41">
        <v>3.99</v>
      </c>
      <c r="G30" s="41">
        <v>3.59</v>
      </c>
      <c r="H30" s="41">
        <v>3.61</v>
      </c>
      <c r="I30" s="41">
        <v>2.38</v>
      </c>
    </row>
    <row r="31" spans="3:9" x14ac:dyDescent="0.2">
      <c r="C31" s="1" t="s">
        <v>76</v>
      </c>
      <c r="D31" s="42">
        <v>5.0199999999999996</v>
      </c>
      <c r="E31" s="41">
        <v>5.56</v>
      </c>
      <c r="F31" s="41">
        <v>3.11</v>
      </c>
      <c r="G31" s="41">
        <v>2.82</v>
      </c>
      <c r="H31" s="41">
        <v>3.32</v>
      </c>
      <c r="I31" s="41">
        <v>2.25</v>
      </c>
    </row>
    <row r="32" spans="3:9" x14ac:dyDescent="0.2">
      <c r="D32" s="8"/>
    </row>
    <row r="33" spans="3:9" x14ac:dyDescent="0.2">
      <c r="C33" s="1" t="s">
        <v>77</v>
      </c>
      <c r="D33" s="42">
        <v>6.17</v>
      </c>
      <c r="E33" s="41">
        <v>6.8</v>
      </c>
      <c r="F33" s="41">
        <v>3.01</v>
      </c>
      <c r="G33" s="41">
        <v>3.25</v>
      </c>
      <c r="H33" s="41">
        <v>3.37</v>
      </c>
      <c r="I33" s="41">
        <v>2.1800000000000002</v>
      </c>
    </row>
    <row r="34" spans="3:9" x14ac:dyDescent="0.2">
      <c r="C34" s="1" t="s">
        <v>78</v>
      </c>
      <c r="D34" s="42">
        <v>5.38</v>
      </c>
      <c r="E34" s="41">
        <v>6.14</v>
      </c>
      <c r="F34" s="41">
        <v>3.54</v>
      </c>
      <c r="G34" s="41">
        <v>3</v>
      </c>
      <c r="H34" s="41">
        <v>3.97</v>
      </c>
      <c r="I34" s="41">
        <v>2.48</v>
      </c>
    </row>
    <row r="35" spans="3:9" x14ac:dyDescent="0.2">
      <c r="C35" s="1" t="s">
        <v>79</v>
      </c>
      <c r="D35" s="42">
        <v>5.76</v>
      </c>
      <c r="E35" s="41">
        <v>6.43</v>
      </c>
      <c r="F35" s="41">
        <v>3.33</v>
      </c>
      <c r="G35" s="41">
        <v>3.7</v>
      </c>
      <c r="H35" s="41">
        <v>3.7</v>
      </c>
      <c r="I35" s="41">
        <v>2.57</v>
      </c>
    </row>
    <row r="36" spans="3:9" x14ac:dyDescent="0.2">
      <c r="C36" s="1" t="s">
        <v>80</v>
      </c>
      <c r="D36" s="42">
        <v>4.24</v>
      </c>
      <c r="E36" s="41">
        <v>6</v>
      </c>
      <c r="F36" s="41">
        <v>3.4</v>
      </c>
      <c r="G36" s="41">
        <v>1.49</v>
      </c>
      <c r="H36" s="41">
        <v>5.83</v>
      </c>
      <c r="I36" s="41">
        <v>1.19</v>
      </c>
    </row>
    <row r="37" spans="3:9" x14ac:dyDescent="0.2">
      <c r="C37" s="1" t="s">
        <v>81</v>
      </c>
      <c r="D37" s="42">
        <v>5.47</v>
      </c>
      <c r="E37" s="41">
        <v>5.74</v>
      </c>
      <c r="F37" s="41">
        <v>4</v>
      </c>
      <c r="G37" s="41">
        <v>4</v>
      </c>
      <c r="H37" s="41">
        <v>4</v>
      </c>
      <c r="I37" s="41">
        <v>1</v>
      </c>
    </row>
    <row r="38" spans="3:9" x14ac:dyDescent="0.2">
      <c r="D38" s="8"/>
    </row>
    <row r="39" spans="3:9" x14ac:dyDescent="0.2">
      <c r="C39" s="1" t="s">
        <v>82</v>
      </c>
      <c r="D39" s="42">
        <v>5.09</v>
      </c>
      <c r="E39" s="41">
        <v>6</v>
      </c>
      <c r="F39" s="41">
        <v>3.32</v>
      </c>
      <c r="G39" s="41">
        <v>3.03</v>
      </c>
      <c r="H39" s="41">
        <v>3.47</v>
      </c>
      <c r="I39" s="41">
        <v>2.12</v>
      </c>
    </row>
    <row r="40" spans="3:9" x14ac:dyDescent="0.2">
      <c r="C40" s="1" t="s">
        <v>83</v>
      </c>
      <c r="D40" s="42">
        <v>5.89</v>
      </c>
      <c r="E40" s="41">
        <v>6.67</v>
      </c>
      <c r="F40" s="41">
        <v>3.66</v>
      </c>
      <c r="G40" s="41">
        <v>3.17</v>
      </c>
      <c r="H40" s="41">
        <v>3.24</v>
      </c>
      <c r="I40" s="41">
        <v>2.5</v>
      </c>
    </row>
    <row r="41" spans="3:9" x14ac:dyDescent="0.2">
      <c r="C41" s="1" t="s">
        <v>84</v>
      </c>
      <c r="D41" s="42">
        <v>6.43</v>
      </c>
      <c r="E41" s="41">
        <v>6.87</v>
      </c>
      <c r="F41" s="41">
        <v>3.27</v>
      </c>
      <c r="G41" s="41">
        <v>3.22</v>
      </c>
      <c r="H41" s="41">
        <v>3.45</v>
      </c>
      <c r="I41" s="41">
        <v>2.42</v>
      </c>
    </row>
    <row r="42" spans="3:9" x14ac:dyDescent="0.2">
      <c r="C42" s="1" t="s">
        <v>85</v>
      </c>
      <c r="D42" s="42">
        <v>6.07</v>
      </c>
      <c r="E42" s="41">
        <v>6.32</v>
      </c>
      <c r="F42" s="41">
        <v>3.79</v>
      </c>
      <c r="G42" s="41">
        <v>3.1</v>
      </c>
      <c r="H42" s="41">
        <v>3.04</v>
      </c>
      <c r="I42" s="41">
        <v>1.95</v>
      </c>
    </row>
    <row r="43" spans="3:9" x14ac:dyDescent="0.2">
      <c r="C43" s="1" t="s">
        <v>86</v>
      </c>
      <c r="D43" s="42">
        <v>5.41</v>
      </c>
      <c r="E43" s="41">
        <v>5.6</v>
      </c>
      <c r="F43" s="41">
        <v>3.65</v>
      </c>
      <c r="G43" s="41">
        <v>3.28</v>
      </c>
      <c r="H43" s="41">
        <v>4.71</v>
      </c>
      <c r="I43" s="41">
        <v>2</v>
      </c>
    </row>
    <row r="44" spans="3:9" x14ac:dyDescent="0.2">
      <c r="D44" s="8"/>
    </row>
    <row r="45" spans="3:9" x14ac:dyDescent="0.2">
      <c r="C45" s="1" t="s">
        <v>87</v>
      </c>
      <c r="D45" s="42">
        <v>5.19</v>
      </c>
      <c r="E45" s="41">
        <v>5.74</v>
      </c>
      <c r="F45" s="41">
        <v>3.29</v>
      </c>
      <c r="G45" s="41">
        <v>3.27</v>
      </c>
      <c r="H45" s="41">
        <v>3.48</v>
      </c>
      <c r="I45" s="41">
        <v>2.41</v>
      </c>
    </row>
    <row r="46" spans="3:9" x14ac:dyDescent="0.2">
      <c r="C46" s="1" t="s">
        <v>88</v>
      </c>
      <c r="D46" s="42">
        <v>6.05</v>
      </c>
      <c r="E46" s="41">
        <v>6.33</v>
      </c>
      <c r="F46" s="43" t="s">
        <v>26</v>
      </c>
      <c r="G46" s="41">
        <v>3.53</v>
      </c>
      <c r="H46" s="41">
        <v>1.65</v>
      </c>
      <c r="I46" s="41">
        <v>3.32</v>
      </c>
    </row>
    <row r="47" spans="3:9" x14ac:dyDescent="0.2">
      <c r="C47" s="1" t="s">
        <v>89</v>
      </c>
      <c r="D47" s="42">
        <v>5.57</v>
      </c>
      <c r="E47" s="41">
        <v>6.15</v>
      </c>
      <c r="F47" s="41">
        <v>3.3</v>
      </c>
      <c r="G47" s="41">
        <v>3.4</v>
      </c>
      <c r="H47" s="41">
        <v>3.73</v>
      </c>
      <c r="I47" s="41">
        <v>1.1499999999999999</v>
      </c>
    </row>
    <row r="48" spans="3:9" x14ac:dyDescent="0.2">
      <c r="C48" s="1" t="s">
        <v>90</v>
      </c>
      <c r="D48" s="42">
        <v>6.31</v>
      </c>
      <c r="E48" s="41">
        <v>6.62</v>
      </c>
      <c r="F48" s="41">
        <v>3.9</v>
      </c>
      <c r="G48" s="41">
        <v>3.26</v>
      </c>
      <c r="H48" s="41">
        <v>4.5</v>
      </c>
      <c r="I48" s="41">
        <v>2.36</v>
      </c>
    </row>
    <row r="49" spans="3:9" x14ac:dyDescent="0.2">
      <c r="C49" s="1" t="s">
        <v>91</v>
      </c>
      <c r="D49" s="42">
        <v>5.68</v>
      </c>
      <c r="E49" s="41">
        <v>5.92</v>
      </c>
      <c r="F49" s="41">
        <v>3.92</v>
      </c>
      <c r="G49" s="41">
        <v>3.5</v>
      </c>
      <c r="H49" s="41">
        <v>3.25</v>
      </c>
      <c r="I49" s="41">
        <v>2.5</v>
      </c>
    </row>
    <row r="50" spans="3:9" x14ac:dyDescent="0.2">
      <c r="C50" s="1" t="s">
        <v>92</v>
      </c>
      <c r="D50" s="42">
        <v>5.18</v>
      </c>
      <c r="E50" s="41">
        <v>5.32</v>
      </c>
      <c r="F50" s="41">
        <v>3.64</v>
      </c>
      <c r="G50" s="41">
        <v>3.75</v>
      </c>
      <c r="H50" s="41">
        <v>4.29</v>
      </c>
      <c r="I50" s="41">
        <v>2</v>
      </c>
    </row>
    <row r="51" spans="3:9" x14ac:dyDescent="0.2">
      <c r="C51" s="1" t="s">
        <v>93</v>
      </c>
      <c r="D51" s="42">
        <v>5.45</v>
      </c>
      <c r="E51" s="41">
        <v>5.67</v>
      </c>
      <c r="F51" s="41">
        <v>3.71</v>
      </c>
      <c r="G51" s="41">
        <v>3.89</v>
      </c>
      <c r="H51" s="41">
        <v>2.98</v>
      </c>
      <c r="I51" s="41">
        <v>1.54</v>
      </c>
    </row>
    <row r="52" spans="3:9" x14ac:dyDescent="0.2">
      <c r="C52" s="1" t="s">
        <v>94</v>
      </c>
      <c r="D52" s="42">
        <v>6.84</v>
      </c>
      <c r="E52" s="41">
        <v>6.93</v>
      </c>
      <c r="F52" s="41">
        <v>3</v>
      </c>
      <c r="G52" s="41">
        <v>4.3</v>
      </c>
      <c r="H52" s="41">
        <v>2.25</v>
      </c>
      <c r="I52" s="41">
        <v>2.6</v>
      </c>
    </row>
    <row r="53" spans="3:9" x14ac:dyDescent="0.2">
      <c r="C53" s="1" t="s">
        <v>95</v>
      </c>
      <c r="D53" s="42">
        <v>5.7</v>
      </c>
      <c r="E53" s="41">
        <v>6.44</v>
      </c>
      <c r="F53" s="41">
        <v>3.65</v>
      </c>
      <c r="G53" s="41">
        <v>3.31</v>
      </c>
      <c r="H53" s="41">
        <v>2.93</v>
      </c>
      <c r="I53" s="41">
        <v>2.17</v>
      </c>
    </row>
    <row r="54" spans="3:9" x14ac:dyDescent="0.2">
      <c r="C54" s="1" t="s">
        <v>96</v>
      </c>
      <c r="D54" s="42">
        <v>6.16</v>
      </c>
      <c r="E54" s="41">
        <v>6.46</v>
      </c>
      <c r="F54" s="41">
        <v>3.38</v>
      </c>
      <c r="G54" s="41">
        <v>3.47</v>
      </c>
      <c r="H54" s="41">
        <v>4.24</v>
      </c>
      <c r="I54" s="41">
        <v>3</v>
      </c>
    </row>
    <row r="55" spans="3:9" x14ac:dyDescent="0.2">
      <c r="D55" s="8"/>
    </row>
    <row r="56" spans="3:9" x14ac:dyDescent="0.2">
      <c r="C56" s="1" t="s">
        <v>97</v>
      </c>
      <c r="D56" s="42">
        <v>4.3499999999999996</v>
      </c>
      <c r="E56" s="41">
        <v>5.4</v>
      </c>
      <c r="F56" s="41">
        <v>2.88</v>
      </c>
      <c r="G56" s="41">
        <v>2.59</v>
      </c>
      <c r="H56" s="41">
        <v>1.97</v>
      </c>
      <c r="I56" s="41">
        <v>1.96</v>
      </c>
    </row>
    <row r="57" spans="3:9" x14ac:dyDescent="0.2">
      <c r="C57" s="1" t="s">
        <v>98</v>
      </c>
      <c r="D57" s="42">
        <v>4.88</v>
      </c>
      <c r="E57" s="41">
        <v>5.14</v>
      </c>
      <c r="F57" s="41">
        <v>3.1</v>
      </c>
      <c r="G57" s="41">
        <v>3.95</v>
      </c>
      <c r="H57" s="41">
        <v>4</v>
      </c>
      <c r="I57" s="41">
        <v>2</v>
      </c>
    </row>
    <row r="58" spans="3:9" x14ac:dyDescent="0.2">
      <c r="C58" s="1" t="s">
        <v>99</v>
      </c>
      <c r="D58" s="42">
        <v>4.97</v>
      </c>
      <c r="E58" s="41">
        <v>5.33</v>
      </c>
      <c r="F58" s="41">
        <v>3.48</v>
      </c>
      <c r="G58" s="41">
        <v>3.7</v>
      </c>
      <c r="H58" s="41">
        <v>2.97</v>
      </c>
      <c r="I58" s="41">
        <v>1.86</v>
      </c>
    </row>
    <row r="59" spans="3:9" x14ac:dyDescent="0.2">
      <c r="C59" s="1" t="s">
        <v>100</v>
      </c>
      <c r="D59" s="42">
        <v>5.2</v>
      </c>
      <c r="E59" s="41">
        <v>5.89</v>
      </c>
      <c r="F59" s="41">
        <v>3.86</v>
      </c>
      <c r="G59" s="41">
        <v>2.69</v>
      </c>
      <c r="H59" s="41">
        <v>3.03</v>
      </c>
      <c r="I59" s="41">
        <v>2.25</v>
      </c>
    </row>
    <row r="60" spans="3:9" x14ac:dyDescent="0.2">
      <c r="C60" s="1" t="s">
        <v>101</v>
      </c>
      <c r="D60" s="42">
        <v>5.42</v>
      </c>
      <c r="E60" s="41">
        <v>5.79</v>
      </c>
      <c r="F60" s="41">
        <v>3.9</v>
      </c>
      <c r="G60" s="41">
        <v>3.94</v>
      </c>
      <c r="H60" s="41">
        <v>3.47</v>
      </c>
      <c r="I60" s="41">
        <v>3</v>
      </c>
    </row>
    <row r="61" spans="3:9" x14ac:dyDescent="0.2">
      <c r="C61" s="1" t="s">
        <v>102</v>
      </c>
      <c r="D61" s="42">
        <v>5.04</v>
      </c>
      <c r="E61" s="41">
        <v>5.53</v>
      </c>
      <c r="F61" s="41">
        <v>3.37</v>
      </c>
      <c r="G61" s="41">
        <v>3.61</v>
      </c>
      <c r="H61" s="41">
        <v>2.88</v>
      </c>
      <c r="I61" s="41">
        <v>1.31</v>
      </c>
    </row>
    <row r="62" spans="3:9" x14ac:dyDescent="0.2">
      <c r="C62" s="1" t="s">
        <v>103</v>
      </c>
      <c r="D62" s="42">
        <v>4.83</v>
      </c>
      <c r="E62" s="41">
        <v>5.34</v>
      </c>
      <c r="F62" s="41">
        <v>3.5</v>
      </c>
      <c r="G62" s="41">
        <v>3.17</v>
      </c>
      <c r="H62" s="41">
        <v>3.42</v>
      </c>
      <c r="I62" s="41">
        <v>2.06</v>
      </c>
    </row>
    <row r="63" spans="3:9" x14ac:dyDescent="0.2">
      <c r="D63" s="8"/>
    </row>
    <row r="64" spans="3:9" x14ac:dyDescent="0.2">
      <c r="C64" s="1" t="s">
        <v>104</v>
      </c>
      <c r="D64" s="42">
        <v>4.67</v>
      </c>
      <c r="E64" s="41">
        <v>5.2</v>
      </c>
      <c r="F64" s="41">
        <v>3.08</v>
      </c>
      <c r="G64" s="41">
        <v>3.08</v>
      </c>
      <c r="H64" s="41">
        <v>3.63</v>
      </c>
      <c r="I64" s="41">
        <v>2.23</v>
      </c>
    </row>
    <row r="65" spans="2:9" x14ac:dyDescent="0.2">
      <c r="C65" s="1" t="s">
        <v>105</v>
      </c>
      <c r="D65" s="42">
        <v>5</v>
      </c>
      <c r="E65" s="41">
        <v>5.29</v>
      </c>
      <c r="F65" s="41">
        <v>3.74</v>
      </c>
      <c r="G65" s="41">
        <v>3.91</v>
      </c>
      <c r="H65" s="41">
        <v>3.5</v>
      </c>
      <c r="I65" s="41">
        <v>2.5</v>
      </c>
    </row>
    <row r="66" spans="2:9" x14ac:dyDescent="0.2">
      <c r="C66" s="1" t="s">
        <v>106</v>
      </c>
      <c r="D66" s="42">
        <v>4.9800000000000004</v>
      </c>
      <c r="E66" s="41">
        <v>5.24</v>
      </c>
      <c r="F66" s="41">
        <v>3.45</v>
      </c>
      <c r="G66" s="41">
        <v>3.61</v>
      </c>
      <c r="H66" s="41">
        <v>3.92</v>
      </c>
      <c r="I66" s="41">
        <v>3.05</v>
      </c>
    </row>
    <row r="67" spans="2:9" x14ac:dyDescent="0.2">
      <c r="C67" s="1" t="s">
        <v>107</v>
      </c>
      <c r="D67" s="42">
        <v>5.15</v>
      </c>
      <c r="E67" s="41">
        <v>5.33</v>
      </c>
      <c r="F67" s="41">
        <v>3.33</v>
      </c>
      <c r="G67" s="41">
        <v>3.98</v>
      </c>
      <c r="H67" s="41">
        <v>4.16</v>
      </c>
      <c r="I67" s="41">
        <v>2</v>
      </c>
    </row>
    <row r="68" spans="2:9" x14ac:dyDescent="0.2">
      <c r="C68" s="1" t="s">
        <v>108</v>
      </c>
      <c r="D68" s="42">
        <v>4.74</v>
      </c>
      <c r="E68" s="41">
        <v>4.96</v>
      </c>
      <c r="F68" s="41">
        <v>3.68</v>
      </c>
      <c r="G68" s="41">
        <v>3.46</v>
      </c>
      <c r="H68" s="41">
        <v>3.47</v>
      </c>
      <c r="I68" s="43" t="s">
        <v>26</v>
      </c>
    </row>
    <row r="69" spans="2:9" x14ac:dyDescent="0.2">
      <c r="C69" s="1" t="s">
        <v>109</v>
      </c>
      <c r="D69" s="42">
        <v>4.8</v>
      </c>
      <c r="E69" s="41">
        <v>5.04</v>
      </c>
      <c r="F69" s="41">
        <v>4.6500000000000004</v>
      </c>
      <c r="G69" s="41">
        <v>3.65</v>
      </c>
      <c r="H69" s="41">
        <v>2.59</v>
      </c>
      <c r="I69" s="41">
        <v>1.75</v>
      </c>
    </row>
    <row r="70" spans="2:9" x14ac:dyDescent="0.2">
      <c r="C70" s="1" t="s">
        <v>110</v>
      </c>
      <c r="D70" s="42">
        <v>4.49</v>
      </c>
      <c r="E70" s="41">
        <v>4.66</v>
      </c>
      <c r="F70" s="41">
        <v>3.75</v>
      </c>
      <c r="G70" s="41">
        <v>3.95</v>
      </c>
      <c r="H70" s="41">
        <v>2.81</v>
      </c>
      <c r="I70" s="41">
        <v>1</v>
      </c>
    </row>
    <row r="71" spans="2:9" ht="18" thickBot="1" x14ac:dyDescent="0.25">
      <c r="B71" s="5"/>
      <c r="C71" s="5"/>
      <c r="D71" s="44"/>
      <c r="E71" s="45"/>
      <c r="F71" s="45"/>
      <c r="G71" s="45"/>
      <c r="H71" s="45"/>
      <c r="I71" s="45"/>
    </row>
    <row r="72" spans="2:9" x14ac:dyDescent="0.2">
      <c r="D72" s="1" t="s">
        <v>111</v>
      </c>
    </row>
  </sheetData>
  <phoneticPr fontId="2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8.375" style="2" customWidth="1"/>
    <col min="3" max="3" width="19.625" style="2" customWidth="1"/>
    <col min="4" max="4" width="20.875" style="2" customWidth="1"/>
    <col min="5" max="5" width="15.875" style="2" customWidth="1"/>
    <col min="6" max="6" width="18.375" style="2" customWidth="1"/>
    <col min="7" max="9" width="15.875" style="2" customWidth="1"/>
    <col min="10" max="14" width="18.375" style="2" customWidth="1"/>
    <col min="15" max="256" width="14.625" style="2"/>
    <col min="257" max="257" width="13.375" style="2" customWidth="1"/>
    <col min="258" max="258" width="8.375" style="2" customWidth="1"/>
    <col min="259" max="259" width="19.625" style="2" customWidth="1"/>
    <col min="260" max="260" width="20.875" style="2" customWidth="1"/>
    <col min="261" max="261" width="15.875" style="2" customWidth="1"/>
    <col min="262" max="262" width="18.375" style="2" customWidth="1"/>
    <col min="263" max="265" width="15.875" style="2" customWidth="1"/>
    <col min="266" max="270" width="18.375" style="2" customWidth="1"/>
    <col min="271" max="512" width="14.625" style="2"/>
    <col min="513" max="513" width="13.375" style="2" customWidth="1"/>
    <col min="514" max="514" width="8.375" style="2" customWidth="1"/>
    <col min="515" max="515" width="19.625" style="2" customWidth="1"/>
    <col min="516" max="516" width="20.875" style="2" customWidth="1"/>
    <col min="517" max="517" width="15.875" style="2" customWidth="1"/>
    <col min="518" max="518" width="18.375" style="2" customWidth="1"/>
    <col min="519" max="521" width="15.875" style="2" customWidth="1"/>
    <col min="522" max="526" width="18.375" style="2" customWidth="1"/>
    <col min="527" max="768" width="14.625" style="2"/>
    <col min="769" max="769" width="13.375" style="2" customWidth="1"/>
    <col min="770" max="770" width="8.375" style="2" customWidth="1"/>
    <col min="771" max="771" width="19.625" style="2" customWidth="1"/>
    <col min="772" max="772" width="20.875" style="2" customWidth="1"/>
    <col min="773" max="773" width="15.875" style="2" customWidth="1"/>
    <col min="774" max="774" width="18.375" style="2" customWidth="1"/>
    <col min="775" max="777" width="15.875" style="2" customWidth="1"/>
    <col min="778" max="782" width="18.375" style="2" customWidth="1"/>
    <col min="783" max="1024" width="14.625" style="2"/>
    <col min="1025" max="1025" width="13.375" style="2" customWidth="1"/>
    <col min="1026" max="1026" width="8.375" style="2" customWidth="1"/>
    <col min="1027" max="1027" width="19.625" style="2" customWidth="1"/>
    <col min="1028" max="1028" width="20.875" style="2" customWidth="1"/>
    <col min="1029" max="1029" width="15.875" style="2" customWidth="1"/>
    <col min="1030" max="1030" width="18.375" style="2" customWidth="1"/>
    <col min="1031" max="1033" width="15.875" style="2" customWidth="1"/>
    <col min="1034" max="1038" width="18.375" style="2" customWidth="1"/>
    <col min="1039" max="1280" width="14.625" style="2"/>
    <col min="1281" max="1281" width="13.375" style="2" customWidth="1"/>
    <col min="1282" max="1282" width="8.375" style="2" customWidth="1"/>
    <col min="1283" max="1283" width="19.625" style="2" customWidth="1"/>
    <col min="1284" max="1284" width="20.875" style="2" customWidth="1"/>
    <col min="1285" max="1285" width="15.875" style="2" customWidth="1"/>
    <col min="1286" max="1286" width="18.375" style="2" customWidth="1"/>
    <col min="1287" max="1289" width="15.875" style="2" customWidth="1"/>
    <col min="1290" max="1294" width="18.375" style="2" customWidth="1"/>
    <col min="1295" max="1536" width="14.625" style="2"/>
    <col min="1537" max="1537" width="13.375" style="2" customWidth="1"/>
    <col min="1538" max="1538" width="8.375" style="2" customWidth="1"/>
    <col min="1539" max="1539" width="19.625" style="2" customWidth="1"/>
    <col min="1540" max="1540" width="20.875" style="2" customWidth="1"/>
    <col min="1541" max="1541" width="15.875" style="2" customWidth="1"/>
    <col min="1542" max="1542" width="18.375" style="2" customWidth="1"/>
    <col min="1543" max="1545" width="15.875" style="2" customWidth="1"/>
    <col min="1546" max="1550" width="18.375" style="2" customWidth="1"/>
    <col min="1551" max="1792" width="14.625" style="2"/>
    <col min="1793" max="1793" width="13.375" style="2" customWidth="1"/>
    <col min="1794" max="1794" width="8.375" style="2" customWidth="1"/>
    <col min="1795" max="1795" width="19.625" style="2" customWidth="1"/>
    <col min="1796" max="1796" width="20.875" style="2" customWidth="1"/>
    <col min="1797" max="1797" width="15.875" style="2" customWidth="1"/>
    <col min="1798" max="1798" width="18.375" style="2" customWidth="1"/>
    <col min="1799" max="1801" width="15.875" style="2" customWidth="1"/>
    <col min="1802" max="1806" width="18.375" style="2" customWidth="1"/>
    <col min="1807" max="2048" width="14.625" style="2"/>
    <col min="2049" max="2049" width="13.375" style="2" customWidth="1"/>
    <col min="2050" max="2050" width="8.375" style="2" customWidth="1"/>
    <col min="2051" max="2051" width="19.625" style="2" customWidth="1"/>
    <col min="2052" max="2052" width="20.875" style="2" customWidth="1"/>
    <col min="2053" max="2053" width="15.875" style="2" customWidth="1"/>
    <col min="2054" max="2054" width="18.375" style="2" customWidth="1"/>
    <col min="2055" max="2057" width="15.875" style="2" customWidth="1"/>
    <col min="2058" max="2062" width="18.375" style="2" customWidth="1"/>
    <col min="2063" max="2304" width="14.625" style="2"/>
    <col min="2305" max="2305" width="13.375" style="2" customWidth="1"/>
    <col min="2306" max="2306" width="8.375" style="2" customWidth="1"/>
    <col min="2307" max="2307" width="19.625" style="2" customWidth="1"/>
    <col min="2308" max="2308" width="20.875" style="2" customWidth="1"/>
    <col min="2309" max="2309" width="15.875" style="2" customWidth="1"/>
    <col min="2310" max="2310" width="18.375" style="2" customWidth="1"/>
    <col min="2311" max="2313" width="15.875" style="2" customWidth="1"/>
    <col min="2314" max="2318" width="18.375" style="2" customWidth="1"/>
    <col min="2319" max="2560" width="14.625" style="2"/>
    <col min="2561" max="2561" width="13.375" style="2" customWidth="1"/>
    <col min="2562" max="2562" width="8.375" style="2" customWidth="1"/>
    <col min="2563" max="2563" width="19.625" style="2" customWidth="1"/>
    <col min="2564" max="2564" width="20.875" style="2" customWidth="1"/>
    <col min="2565" max="2565" width="15.875" style="2" customWidth="1"/>
    <col min="2566" max="2566" width="18.375" style="2" customWidth="1"/>
    <col min="2567" max="2569" width="15.875" style="2" customWidth="1"/>
    <col min="2570" max="2574" width="18.375" style="2" customWidth="1"/>
    <col min="2575" max="2816" width="14.625" style="2"/>
    <col min="2817" max="2817" width="13.375" style="2" customWidth="1"/>
    <col min="2818" max="2818" width="8.375" style="2" customWidth="1"/>
    <col min="2819" max="2819" width="19.625" style="2" customWidth="1"/>
    <col min="2820" max="2820" width="20.875" style="2" customWidth="1"/>
    <col min="2821" max="2821" width="15.875" style="2" customWidth="1"/>
    <col min="2822" max="2822" width="18.375" style="2" customWidth="1"/>
    <col min="2823" max="2825" width="15.875" style="2" customWidth="1"/>
    <col min="2826" max="2830" width="18.375" style="2" customWidth="1"/>
    <col min="2831" max="3072" width="14.625" style="2"/>
    <col min="3073" max="3073" width="13.375" style="2" customWidth="1"/>
    <col min="3074" max="3074" width="8.375" style="2" customWidth="1"/>
    <col min="3075" max="3075" width="19.625" style="2" customWidth="1"/>
    <col min="3076" max="3076" width="20.875" style="2" customWidth="1"/>
    <col min="3077" max="3077" width="15.875" style="2" customWidth="1"/>
    <col min="3078" max="3078" width="18.375" style="2" customWidth="1"/>
    <col min="3079" max="3081" width="15.875" style="2" customWidth="1"/>
    <col min="3082" max="3086" width="18.375" style="2" customWidth="1"/>
    <col min="3087" max="3328" width="14.625" style="2"/>
    <col min="3329" max="3329" width="13.375" style="2" customWidth="1"/>
    <col min="3330" max="3330" width="8.375" style="2" customWidth="1"/>
    <col min="3331" max="3331" width="19.625" style="2" customWidth="1"/>
    <col min="3332" max="3332" width="20.875" style="2" customWidth="1"/>
    <col min="3333" max="3333" width="15.875" style="2" customWidth="1"/>
    <col min="3334" max="3334" width="18.375" style="2" customWidth="1"/>
    <col min="3335" max="3337" width="15.875" style="2" customWidth="1"/>
    <col min="3338" max="3342" width="18.375" style="2" customWidth="1"/>
    <col min="3343" max="3584" width="14.625" style="2"/>
    <col min="3585" max="3585" width="13.375" style="2" customWidth="1"/>
    <col min="3586" max="3586" width="8.375" style="2" customWidth="1"/>
    <col min="3587" max="3587" width="19.625" style="2" customWidth="1"/>
    <col min="3588" max="3588" width="20.875" style="2" customWidth="1"/>
    <col min="3589" max="3589" width="15.875" style="2" customWidth="1"/>
    <col min="3590" max="3590" width="18.375" style="2" customWidth="1"/>
    <col min="3591" max="3593" width="15.875" style="2" customWidth="1"/>
    <col min="3594" max="3598" width="18.375" style="2" customWidth="1"/>
    <col min="3599" max="3840" width="14.625" style="2"/>
    <col min="3841" max="3841" width="13.375" style="2" customWidth="1"/>
    <col min="3842" max="3842" width="8.375" style="2" customWidth="1"/>
    <col min="3843" max="3843" width="19.625" style="2" customWidth="1"/>
    <col min="3844" max="3844" width="20.875" style="2" customWidth="1"/>
    <col min="3845" max="3845" width="15.875" style="2" customWidth="1"/>
    <col min="3846" max="3846" width="18.375" style="2" customWidth="1"/>
    <col min="3847" max="3849" width="15.875" style="2" customWidth="1"/>
    <col min="3850" max="3854" width="18.375" style="2" customWidth="1"/>
    <col min="3855" max="4096" width="14.625" style="2"/>
    <col min="4097" max="4097" width="13.375" style="2" customWidth="1"/>
    <col min="4098" max="4098" width="8.375" style="2" customWidth="1"/>
    <col min="4099" max="4099" width="19.625" style="2" customWidth="1"/>
    <col min="4100" max="4100" width="20.875" style="2" customWidth="1"/>
    <col min="4101" max="4101" width="15.875" style="2" customWidth="1"/>
    <col min="4102" max="4102" width="18.375" style="2" customWidth="1"/>
    <col min="4103" max="4105" width="15.875" style="2" customWidth="1"/>
    <col min="4106" max="4110" width="18.375" style="2" customWidth="1"/>
    <col min="4111" max="4352" width="14.625" style="2"/>
    <col min="4353" max="4353" width="13.375" style="2" customWidth="1"/>
    <col min="4354" max="4354" width="8.375" style="2" customWidth="1"/>
    <col min="4355" max="4355" width="19.625" style="2" customWidth="1"/>
    <col min="4356" max="4356" width="20.875" style="2" customWidth="1"/>
    <col min="4357" max="4357" width="15.875" style="2" customWidth="1"/>
    <col min="4358" max="4358" width="18.375" style="2" customWidth="1"/>
    <col min="4359" max="4361" width="15.875" style="2" customWidth="1"/>
    <col min="4362" max="4366" width="18.375" style="2" customWidth="1"/>
    <col min="4367" max="4608" width="14.625" style="2"/>
    <col min="4609" max="4609" width="13.375" style="2" customWidth="1"/>
    <col min="4610" max="4610" width="8.375" style="2" customWidth="1"/>
    <col min="4611" max="4611" width="19.625" style="2" customWidth="1"/>
    <col min="4612" max="4612" width="20.875" style="2" customWidth="1"/>
    <col min="4613" max="4613" width="15.875" style="2" customWidth="1"/>
    <col min="4614" max="4614" width="18.375" style="2" customWidth="1"/>
    <col min="4615" max="4617" width="15.875" style="2" customWidth="1"/>
    <col min="4618" max="4622" width="18.375" style="2" customWidth="1"/>
    <col min="4623" max="4864" width="14.625" style="2"/>
    <col min="4865" max="4865" width="13.375" style="2" customWidth="1"/>
    <col min="4866" max="4866" width="8.375" style="2" customWidth="1"/>
    <col min="4867" max="4867" width="19.625" style="2" customWidth="1"/>
    <col min="4868" max="4868" width="20.875" style="2" customWidth="1"/>
    <col min="4869" max="4869" width="15.875" style="2" customWidth="1"/>
    <col min="4870" max="4870" width="18.375" style="2" customWidth="1"/>
    <col min="4871" max="4873" width="15.875" style="2" customWidth="1"/>
    <col min="4874" max="4878" width="18.375" style="2" customWidth="1"/>
    <col min="4879" max="5120" width="14.625" style="2"/>
    <col min="5121" max="5121" width="13.375" style="2" customWidth="1"/>
    <col min="5122" max="5122" width="8.375" style="2" customWidth="1"/>
    <col min="5123" max="5123" width="19.625" style="2" customWidth="1"/>
    <col min="5124" max="5124" width="20.875" style="2" customWidth="1"/>
    <col min="5125" max="5125" width="15.875" style="2" customWidth="1"/>
    <col min="5126" max="5126" width="18.375" style="2" customWidth="1"/>
    <col min="5127" max="5129" width="15.875" style="2" customWidth="1"/>
    <col min="5130" max="5134" width="18.375" style="2" customWidth="1"/>
    <col min="5135" max="5376" width="14.625" style="2"/>
    <col min="5377" max="5377" width="13.375" style="2" customWidth="1"/>
    <col min="5378" max="5378" width="8.375" style="2" customWidth="1"/>
    <col min="5379" max="5379" width="19.625" style="2" customWidth="1"/>
    <col min="5380" max="5380" width="20.875" style="2" customWidth="1"/>
    <col min="5381" max="5381" width="15.875" style="2" customWidth="1"/>
    <col min="5382" max="5382" width="18.375" style="2" customWidth="1"/>
    <col min="5383" max="5385" width="15.875" style="2" customWidth="1"/>
    <col min="5386" max="5390" width="18.375" style="2" customWidth="1"/>
    <col min="5391" max="5632" width="14.625" style="2"/>
    <col min="5633" max="5633" width="13.375" style="2" customWidth="1"/>
    <col min="5634" max="5634" width="8.375" style="2" customWidth="1"/>
    <col min="5635" max="5635" width="19.625" style="2" customWidth="1"/>
    <col min="5636" max="5636" width="20.875" style="2" customWidth="1"/>
    <col min="5637" max="5637" width="15.875" style="2" customWidth="1"/>
    <col min="5638" max="5638" width="18.375" style="2" customWidth="1"/>
    <col min="5639" max="5641" width="15.875" style="2" customWidth="1"/>
    <col min="5642" max="5646" width="18.375" style="2" customWidth="1"/>
    <col min="5647" max="5888" width="14.625" style="2"/>
    <col min="5889" max="5889" width="13.375" style="2" customWidth="1"/>
    <col min="5890" max="5890" width="8.375" style="2" customWidth="1"/>
    <col min="5891" max="5891" width="19.625" style="2" customWidth="1"/>
    <col min="5892" max="5892" width="20.875" style="2" customWidth="1"/>
    <col min="5893" max="5893" width="15.875" style="2" customWidth="1"/>
    <col min="5894" max="5894" width="18.375" style="2" customWidth="1"/>
    <col min="5895" max="5897" width="15.875" style="2" customWidth="1"/>
    <col min="5898" max="5902" width="18.375" style="2" customWidth="1"/>
    <col min="5903" max="6144" width="14.625" style="2"/>
    <col min="6145" max="6145" width="13.375" style="2" customWidth="1"/>
    <col min="6146" max="6146" width="8.375" style="2" customWidth="1"/>
    <col min="6147" max="6147" width="19.625" style="2" customWidth="1"/>
    <col min="6148" max="6148" width="20.875" style="2" customWidth="1"/>
    <col min="6149" max="6149" width="15.875" style="2" customWidth="1"/>
    <col min="6150" max="6150" width="18.375" style="2" customWidth="1"/>
    <col min="6151" max="6153" width="15.875" style="2" customWidth="1"/>
    <col min="6154" max="6158" width="18.375" style="2" customWidth="1"/>
    <col min="6159" max="6400" width="14.625" style="2"/>
    <col min="6401" max="6401" width="13.375" style="2" customWidth="1"/>
    <col min="6402" max="6402" width="8.375" style="2" customWidth="1"/>
    <col min="6403" max="6403" width="19.625" style="2" customWidth="1"/>
    <col min="6404" max="6404" width="20.875" style="2" customWidth="1"/>
    <col min="6405" max="6405" width="15.875" style="2" customWidth="1"/>
    <col min="6406" max="6406" width="18.375" style="2" customWidth="1"/>
    <col min="6407" max="6409" width="15.875" style="2" customWidth="1"/>
    <col min="6410" max="6414" width="18.375" style="2" customWidth="1"/>
    <col min="6415" max="6656" width="14.625" style="2"/>
    <col min="6657" max="6657" width="13.375" style="2" customWidth="1"/>
    <col min="6658" max="6658" width="8.375" style="2" customWidth="1"/>
    <col min="6659" max="6659" width="19.625" style="2" customWidth="1"/>
    <col min="6660" max="6660" width="20.875" style="2" customWidth="1"/>
    <col min="6661" max="6661" width="15.875" style="2" customWidth="1"/>
    <col min="6662" max="6662" width="18.375" style="2" customWidth="1"/>
    <col min="6663" max="6665" width="15.875" style="2" customWidth="1"/>
    <col min="6666" max="6670" width="18.375" style="2" customWidth="1"/>
    <col min="6671" max="6912" width="14.625" style="2"/>
    <col min="6913" max="6913" width="13.375" style="2" customWidth="1"/>
    <col min="6914" max="6914" width="8.375" style="2" customWidth="1"/>
    <col min="6915" max="6915" width="19.625" style="2" customWidth="1"/>
    <col min="6916" max="6916" width="20.875" style="2" customWidth="1"/>
    <col min="6917" max="6917" width="15.875" style="2" customWidth="1"/>
    <col min="6918" max="6918" width="18.375" style="2" customWidth="1"/>
    <col min="6919" max="6921" width="15.875" style="2" customWidth="1"/>
    <col min="6922" max="6926" width="18.375" style="2" customWidth="1"/>
    <col min="6927" max="7168" width="14.625" style="2"/>
    <col min="7169" max="7169" width="13.375" style="2" customWidth="1"/>
    <col min="7170" max="7170" width="8.375" style="2" customWidth="1"/>
    <col min="7171" max="7171" width="19.625" style="2" customWidth="1"/>
    <col min="7172" max="7172" width="20.875" style="2" customWidth="1"/>
    <col min="7173" max="7173" width="15.875" style="2" customWidth="1"/>
    <col min="7174" max="7174" width="18.375" style="2" customWidth="1"/>
    <col min="7175" max="7177" width="15.875" style="2" customWidth="1"/>
    <col min="7178" max="7182" width="18.375" style="2" customWidth="1"/>
    <col min="7183" max="7424" width="14.625" style="2"/>
    <col min="7425" max="7425" width="13.375" style="2" customWidth="1"/>
    <col min="7426" max="7426" width="8.375" style="2" customWidth="1"/>
    <col min="7427" max="7427" width="19.625" style="2" customWidth="1"/>
    <col min="7428" max="7428" width="20.875" style="2" customWidth="1"/>
    <col min="7429" max="7429" width="15.875" style="2" customWidth="1"/>
    <col min="7430" max="7430" width="18.375" style="2" customWidth="1"/>
    <col min="7431" max="7433" width="15.875" style="2" customWidth="1"/>
    <col min="7434" max="7438" width="18.375" style="2" customWidth="1"/>
    <col min="7439" max="7680" width="14.625" style="2"/>
    <col min="7681" max="7681" width="13.375" style="2" customWidth="1"/>
    <col min="7682" max="7682" width="8.375" style="2" customWidth="1"/>
    <col min="7683" max="7683" width="19.625" style="2" customWidth="1"/>
    <col min="7684" max="7684" width="20.875" style="2" customWidth="1"/>
    <col min="7685" max="7685" width="15.875" style="2" customWidth="1"/>
    <col min="7686" max="7686" width="18.375" style="2" customWidth="1"/>
    <col min="7687" max="7689" width="15.875" style="2" customWidth="1"/>
    <col min="7690" max="7694" width="18.375" style="2" customWidth="1"/>
    <col min="7695" max="7936" width="14.625" style="2"/>
    <col min="7937" max="7937" width="13.375" style="2" customWidth="1"/>
    <col min="7938" max="7938" width="8.375" style="2" customWidth="1"/>
    <col min="7939" max="7939" width="19.625" style="2" customWidth="1"/>
    <col min="7940" max="7940" width="20.875" style="2" customWidth="1"/>
    <col min="7941" max="7941" width="15.875" style="2" customWidth="1"/>
    <col min="7942" max="7942" width="18.375" style="2" customWidth="1"/>
    <col min="7943" max="7945" width="15.875" style="2" customWidth="1"/>
    <col min="7946" max="7950" width="18.375" style="2" customWidth="1"/>
    <col min="7951" max="8192" width="14.625" style="2"/>
    <col min="8193" max="8193" width="13.375" style="2" customWidth="1"/>
    <col min="8194" max="8194" width="8.375" style="2" customWidth="1"/>
    <col min="8195" max="8195" width="19.625" style="2" customWidth="1"/>
    <col min="8196" max="8196" width="20.875" style="2" customWidth="1"/>
    <col min="8197" max="8197" width="15.875" style="2" customWidth="1"/>
    <col min="8198" max="8198" width="18.375" style="2" customWidth="1"/>
    <col min="8199" max="8201" width="15.875" style="2" customWidth="1"/>
    <col min="8202" max="8206" width="18.375" style="2" customWidth="1"/>
    <col min="8207" max="8448" width="14.625" style="2"/>
    <col min="8449" max="8449" width="13.375" style="2" customWidth="1"/>
    <col min="8450" max="8450" width="8.375" style="2" customWidth="1"/>
    <col min="8451" max="8451" width="19.625" style="2" customWidth="1"/>
    <col min="8452" max="8452" width="20.875" style="2" customWidth="1"/>
    <col min="8453" max="8453" width="15.875" style="2" customWidth="1"/>
    <col min="8454" max="8454" width="18.375" style="2" customWidth="1"/>
    <col min="8455" max="8457" width="15.875" style="2" customWidth="1"/>
    <col min="8458" max="8462" width="18.375" style="2" customWidth="1"/>
    <col min="8463" max="8704" width="14.625" style="2"/>
    <col min="8705" max="8705" width="13.375" style="2" customWidth="1"/>
    <col min="8706" max="8706" width="8.375" style="2" customWidth="1"/>
    <col min="8707" max="8707" width="19.625" style="2" customWidth="1"/>
    <col min="8708" max="8708" width="20.875" style="2" customWidth="1"/>
    <col min="8709" max="8709" width="15.875" style="2" customWidth="1"/>
    <col min="8710" max="8710" width="18.375" style="2" customWidth="1"/>
    <col min="8711" max="8713" width="15.875" style="2" customWidth="1"/>
    <col min="8714" max="8718" width="18.375" style="2" customWidth="1"/>
    <col min="8719" max="8960" width="14.625" style="2"/>
    <col min="8961" max="8961" width="13.375" style="2" customWidth="1"/>
    <col min="8962" max="8962" width="8.375" style="2" customWidth="1"/>
    <col min="8963" max="8963" width="19.625" style="2" customWidth="1"/>
    <col min="8964" max="8964" width="20.875" style="2" customWidth="1"/>
    <col min="8965" max="8965" width="15.875" style="2" customWidth="1"/>
    <col min="8966" max="8966" width="18.375" style="2" customWidth="1"/>
    <col min="8967" max="8969" width="15.875" style="2" customWidth="1"/>
    <col min="8970" max="8974" width="18.375" style="2" customWidth="1"/>
    <col min="8975" max="9216" width="14.625" style="2"/>
    <col min="9217" max="9217" width="13.375" style="2" customWidth="1"/>
    <col min="9218" max="9218" width="8.375" style="2" customWidth="1"/>
    <col min="9219" max="9219" width="19.625" style="2" customWidth="1"/>
    <col min="9220" max="9220" width="20.875" style="2" customWidth="1"/>
    <col min="9221" max="9221" width="15.875" style="2" customWidth="1"/>
    <col min="9222" max="9222" width="18.375" style="2" customWidth="1"/>
    <col min="9223" max="9225" width="15.875" style="2" customWidth="1"/>
    <col min="9226" max="9230" width="18.375" style="2" customWidth="1"/>
    <col min="9231" max="9472" width="14.625" style="2"/>
    <col min="9473" max="9473" width="13.375" style="2" customWidth="1"/>
    <col min="9474" max="9474" width="8.375" style="2" customWidth="1"/>
    <col min="9475" max="9475" width="19.625" style="2" customWidth="1"/>
    <col min="9476" max="9476" width="20.875" style="2" customWidth="1"/>
    <col min="9477" max="9477" width="15.875" style="2" customWidth="1"/>
    <col min="9478" max="9478" width="18.375" style="2" customWidth="1"/>
    <col min="9479" max="9481" width="15.875" style="2" customWidth="1"/>
    <col min="9482" max="9486" width="18.375" style="2" customWidth="1"/>
    <col min="9487" max="9728" width="14.625" style="2"/>
    <col min="9729" max="9729" width="13.375" style="2" customWidth="1"/>
    <col min="9730" max="9730" width="8.375" style="2" customWidth="1"/>
    <col min="9731" max="9731" width="19.625" style="2" customWidth="1"/>
    <col min="9732" max="9732" width="20.875" style="2" customWidth="1"/>
    <col min="9733" max="9733" width="15.875" style="2" customWidth="1"/>
    <col min="9734" max="9734" width="18.375" style="2" customWidth="1"/>
    <col min="9735" max="9737" width="15.875" style="2" customWidth="1"/>
    <col min="9738" max="9742" width="18.375" style="2" customWidth="1"/>
    <col min="9743" max="9984" width="14.625" style="2"/>
    <col min="9985" max="9985" width="13.375" style="2" customWidth="1"/>
    <col min="9986" max="9986" width="8.375" style="2" customWidth="1"/>
    <col min="9987" max="9987" width="19.625" style="2" customWidth="1"/>
    <col min="9988" max="9988" width="20.875" style="2" customWidth="1"/>
    <col min="9989" max="9989" width="15.875" style="2" customWidth="1"/>
    <col min="9990" max="9990" width="18.375" style="2" customWidth="1"/>
    <col min="9991" max="9993" width="15.875" style="2" customWidth="1"/>
    <col min="9994" max="9998" width="18.375" style="2" customWidth="1"/>
    <col min="9999" max="10240" width="14.625" style="2"/>
    <col min="10241" max="10241" width="13.375" style="2" customWidth="1"/>
    <col min="10242" max="10242" width="8.375" style="2" customWidth="1"/>
    <col min="10243" max="10243" width="19.625" style="2" customWidth="1"/>
    <col min="10244" max="10244" width="20.875" style="2" customWidth="1"/>
    <col min="10245" max="10245" width="15.875" style="2" customWidth="1"/>
    <col min="10246" max="10246" width="18.375" style="2" customWidth="1"/>
    <col min="10247" max="10249" width="15.875" style="2" customWidth="1"/>
    <col min="10250" max="10254" width="18.375" style="2" customWidth="1"/>
    <col min="10255" max="10496" width="14.625" style="2"/>
    <col min="10497" max="10497" width="13.375" style="2" customWidth="1"/>
    <col min="10498" max="10498" width="8.375" style="2" customWidth="1"/>
    <col min="10499" max="10499" width="19.625" style="2" customWidth="1"/>
    <col min="10500" max="10500" width="20.875" style="2" customWidth="1"/>
    <col min="10501" max="10501" width="15.875" style="2" customWidth="1"/>
    <col min="10502" max="10502" width="18.375" style="2" customWidth="1"/>
    <col min="10503" max="10505" width="15.875" style="2" customWidth="1"/>
    <col min="10506" max="10510" width="18.375" style="2" customWidth="1"/>
    <col min="10511" max="10752" width="14.625" style="2"/>
    <col min="10753" max="10753" width="13.375" style="2" customWidth="1"/>
    <col min="10754" max="10754" width="8.375" style="2" customWidth="1"/>
    <col min="10755" max="10755" width="19.625" style="2" customWidth="1"/>
    <col min="10756" max="10756" width="20.875" style="2" customWidth="1"/>
    <col min="10757" max="10757" width="15.875" style="2" customWidth="1"/>
    <col min="10758" max="10758" width="18.375" style="2" customWidth="1"/>
    <col min="10759" max="10761" width="15.875" style="2" customWidth="1"/>
    <col min="10762" max="10766" width="18.375" style="2" customWidth="1"/>
    <col min="10767" max="11008" width="14.625" style="2"/>
    <col min="11009" max="11009" width="13.375" style="2" customWidth="1"/>
    <col min="11010" max="11010" width="8.375" style="2" customWidth="1"/>
    <col min="11011" max="11011" width="19.625" style="2" customWidth="1"/>
    <col min="11012" max="11012" width="20.875" style="2" customWidth="1"/>
    <col min="11013" max="11013" width="15.875" style="2" customWidth="1"/>
    <col min="11014" max="11014" width="18.375" style="2" customWidth="1"/>
    <col min="11015" max="11017" width="15.875" style="2" customWidth="1"/>
    <col min="11018" max="11022" width="18.375" style="2" customWidth="1"/>
    <col min="11023" max="11264" width="14.625" style="2"/>
    <col min="11265" max="11265" width="13.375" style="2" customWidth="1"/>
    <col min="11266" max="11266" width="8.375" style="2" customWidth="1"/>
    <col min="11267" max="11267" width="19.625" style="2" customWidth="1"/>
    <col min="11268" max="11268" width="20.875" style="2" customWidth="1"/>
    <col min="11269" max="11269" width="15.875" style="2" customWidth="1"/>
    <col min="11270" max="11270" width="18.375" style="2" customWidth="1"/>
    <col min="11271" max="11273" width="15.875" style="2" customWidth="1"/>
    <col min="11274" max="11278" width="18.375" style="2" customWidth="1"/>
    <col min="11279" max="11520" width="14.625" style="2"/>
    <col min="11521" max="11521" width="13.375" style="2" customWidth="1"/>
    <col min="11522" max="11522" width="8.375" style="2" customWidth="1"/>
    <col min="11523" max="11523" width="19.625" style="2" customWidth="1"/>
    <col min="11524" max="11524" width="20.875" style="2" customWidth="1"/>
    <col min="11525" max="11525" width="15.875" style="2" customWidth="1"/>
    <col min="11526" max="11526" width="18.375" style="2" customWidth="1"/>
    <col min="11527" max="11529" width="15.875" style="2" customWidth="1"/>
    <col min="11530" max="11534" width="18.375" style="2" customWidth="1"/>
    <col min="11535" max="11776" width="14.625" style="2"/>
    <col min="11777" max="11777" width="13.375" style="2" customWidth="1"/>
    <col min="11778" max="11778" width="8.375" style="2" customWidth="1"/>
    <col min="11779" max="11779" width="19.625" style="2" customWidth="1"/>
    <col min="11780" max="11780" width="20.875" style="2" customWidth="1"/>
    <col min="11781" max="11781" width="15.875" style="2" customWidth="1"/>
    <col min="11782" max="11782" width="18.375" style="2" customWidth="1"/>
    <col min="11783" max="11785" width="15.875" style="2" customWidth="1"/>
    <col min="11786" max="11790" width="18.375" style="2" customWidth="1"/>
    <col min="11791" max="12032" width="14.625" style="2"/>
    <col min="12033" max="12033" width="13.375" style="2" customWidth="1"/>
    <col min="12034" max="12034" width="8.375" style="2" customWidth="1"/>
    <col min="12035" max="12035" width="19.625" style="2" customWidth="1"/>
    <col min="12036" max="12036" width="20.875" style="2" customWidth="1"/>
    <col min="12037" max="12037" width="15.875" style="2" customWidth="1"/>
    <col min="12038" max="12038" width="18.375" style="2" customWidth="1"/>
    <col min="12039" max="12041" width="15.875" style="2" customWidth="1"/>
    <col min="12042" max="12046" width="18.375" style="2" customWidth="1"/>
    <col min="12047" max="12288" width="14.625" style="2"/>
    <col min="12289" max="12289" width="13.375" style="2" customWidth="1"/>
    <col min="12290" max="12290" width="8.375" style="2" customWidth="1"/>
    <col min="12291" max="12291" width="19.625" style="2" customWidth="1"/>
    <col min="12292" max="12292" width="20.875" style="2" customWidth="1"/>
    <col min="12293" max="12293" width="15.875" style="2" customWidth="1"/>
    <col min="12294" max="12294" width="18.375" style="2" customWidth="1"/>
    <col min="12295" max="12297" width="15.875" style="2" customWidth="1"/>
    <col min="12298" max="12302" width="18.375" style="2" customWidth="1"/>
    <col min="12303" max="12544" width="14.625" style="2"/>
    <col min="12545" max="12545" width="13.375" style="2" customWidth="1"/>
    <col min="12546" max="12546" width="8.375" style="2" customWidth="1"/>
    <col min="12547" max="12547" width="19.625" style="2" customWidth="1"/>
    <col min="12548" max="12548" width="20.875" style="2" customWidth="1"/>
    <col min="12549" max="12549" width="15.875" style="2" customWidth="1"/>
    <col min="12550" max="12550" width="18.375" style="2" customWidth="1"/>
    <col min="12551" max="12553" width="15.875" style="2" customWidth="1"/>
    <col min="12554" max="12558" width="18.375" style="2" customWidth="1"/>
    <col min="12559" max="12800" width="14.625" style="2"/>
    <col min="12801" max="12801" width="13.375" style="2" customWidth="1"/>
    <col min="12802" max="12802" width="8.375" style="2" customWidth="1"/>
    <col min="12803" max="12803" width="19.625" style="2" customWidth="1"/>
    <col min="12804" max="12804" width="20.875" style="2" customWidth="1"/>
    <col min="12805" max="12805" width="15.875" style="2" customWidth="1"/>
    <col min="12806" max="12806" width="18.375" style="2" customWidth="1"/>
    <col min="12807" max="12809" width="15.875" style="2" customWidth="1"/>
    <col min="12810" max="12814" width="18.375" style="2" customWidth="1"/>
    <col min="12815" max="13056" width="14.625" style="2"/>
    <col min="13057" max="13057" width="13.375" style="2" customWidth="1"/>
    <col min="13058" max="13058" width="8.375" style="2" customWidth="1"/>
    <col min="13059" max="13059" width="19.625" style="2" customWidth="1"/>
    <col min="13060" max="13060" width="20.875" style="2" customWidth="1"/>
    <col min="13061" max="13061" width="15.875" style="2" customWidth="1"/>
    <col min="13062" max="13062" width="18.375" style="2" customWidth="1"/>
    <col min="13063" max="13065" width="15.875" style="2" customWidth="1"/>
    <col min="13066" max="13070" width="18.375" style="2" customWidth="1"/>
    <col min="13071" max="13312" width="14.625" style="2"/>
    <col min="13313" max="13313" width="13.375" style="2" customWidth="1"/>
    <col min="13314" max="13314" width="8.375" style="2" customWidth="1"/>
    <col min="13315" max="13315" width="19.625" style="2" customWidth="1"/>
    <col min="13316" max="13316" width="20.875" style="2" customWidth="1"/>
    <col min="13317" max="13317" width="15.875" style="2" customWidth="1"/>
    <col min="13318" max="13318" width="18.375" style="2" customWidth="1"/>
    <col min="13319" max="13321" width="15.875" style="2" customWidth="1"/>
    <col min="13322" max="13326" width="18.375" style="2" customWidth="1"/>
    <col min="13327" max="13568" width="14.625" style="2"/>
    <col min="13569" max="13569" width="13.375" style="2" customWidth="1"/>
    <col min="13570" max="13570" width="8.375" style="2" customWidth="1"/>
    <col min="13571" max="13571" width="19.625" style="2" customWidth="1"/>
    <col min="13572" max="13572" width="20.875" style="2" customWidth="1"/>
    <col min="13573" max="13573" width="15.875" style="2" customWidth="1"/>
    <col min="13574" max="13574" width="18.375" style="2" customWidth="1"/>
    <col min="13575" max="13577" width="15.875" style="2" customWidth="1"/>
    <col min="13578" max="13582" width="18.375" style="2" customWidth="1"/>
    <col min="13583" max="13824" width="14.625" style="2"/>
    <col min="13825" max="13825" width="13.375" style="2" customWidth="1"/>
    <col min="13826" max="13826" width="8.375" style="2" customWidth="1"/>
    <col min="13827" max="13827" width="19.625" style="2" customWidth="1"/>
    <col min="13828" max="13828" width="20.875" style="2" customWidth="1"/>
    <col min="13829" max="13829" width="15.875" style="2" customWidth="1"/>
    <col min="13830" max="13830" width="18.375" style="2" customWidth="1"/>
    <col min="13831" max="13833" width="15.875" style="2" customWidth="1"/>
    <col min="13834" max="13838" width="18.375" style="2" customWidth="1"/>
    <col min="13839" max="14080" width="14.625" style="2"/>
    <col min="14081" max="14081" width="13.375" style="2" customWidth="1"/>
    <col min="14082" max="14082" width="8.375" style="2" customWidth="1"/>
    <col min="14083" max="14083" width="19.625" style="2" customWidth="1"/>
    <col min="14084" max="14084" width="20.875" style="2" customWidth="1"/>
    <col min="14085" max="14085" width="15.875" style="2" customWidth="1"/>
    <col min="14086" max="14086" width="18.375" style="2" customWidth="1"/>
    <col min="14087" max="14089" width="15.875" style="2" customWidth="1"/>
    <col min="14090" max="14094" width="18.375" style="2" customWidth="1"/>
    <col min="14095" max="14336" width="14.625" style="2"/>
    <col min="14337" max="14337" width="13.375" style="2" customWidth="1"/>
    <col min="14338" max="14338" width="8.375" style="2" customWidth="1"/>
    <col min="14339" max="14339" width="19.625" style="2" customWidth="1"/>
    <col min="14340" max="14340" width="20.875" style="2" customWidth="1"/>
    <col min="14341" max="14341" width="15.875" style="2" customWidth="1"/>
    <col min="14342" max="14342" width="18.375" style="2" customWidth="1"/>
    <col min="14343" max="14345" width="15.875" style="2" customWidth="1"/>
    <col min="14346" max="14350" width="18.375" style="2" customWidth="1"/>
    <col min="14351" max="14592" width="14.625" style="2"/>
    <col min="14593" max="14593" width="13.375" style="2" customWidth="1"/>
    <col min="14594" max="14594" width="8.375" style="2" customWidth="1"/>
    <col min="14595" max="14595" width="19.625" style="2" customWidth="1"/>
    <col min="14596" max="14596" width="20.875" style="2" customWidth="1"/>
    <col min="14597" max="14597" width="15.875" style="2" customWidth="1"/>
    <col min="14598" max="14598" width="18.375" style="2" customWidth="1"/>
    <col min="14599" max="14601" width="15.875" style="2" customWidth="1"/>
    <col min="14602" max="14606" width="18.375" style="2" customWidth="1"/>
    <col min="14607" max="14848" width="14.625" style="2"/>
    <col min="14849" max="14849" width="13.375" style="2" customWidth="1"/>
    <col min="14850" max="14850" width="8.375" style="2" customWidth="1"/>
    <col min="14851" max="14851" width="19.625" style="2" customWidth="1"/>
    <col min="14852" max="14852" width="20.875" style="2" customWidth="1"/>
    <col min="14853" max="14853" width="15.875" style="2" customWidth="1"/>
    <col min="14854" max="14854" width="18.375" style="2" customWidth="1"/>
    <col min="14855" max="14857" width="15.875" style="2" customWidth="1"/>
    <col min="14858" max="14862" width="18.375" style="2" customWidth="1"/>
    <col min="14863" max="15104" width="14.625" style="2"/>
    <col min="15105" max="15105" width="13.375" style="2" customWidth="1"/>
    <col min="15106" max="15106" width="8.375" style="2" customWidth="1"/>
    <col min="15107" max="15107" width="19.625" style="2" customWidth="1"/>
    <col min="15108" max="15108" width="20.875" style="2" customWidth="1"/>
    <col min="15109" max="15109" width="15.875" style="2" customWidth="1"/>
    <col min="15110" max="15110" width="18.375" style="2" customWidth="1"/>
    <col min="15111" max="15113" width="15.875" style="2" customWidth="1"/>
    <col min="15114" max="15118" width="18.375" style="2" customWidth="1"/>
    <col min="15119" max="15360" width="14.625" style="2"/>
    <col min="15361" max="15361" width="13.375" style="2" customWidth="1"/>
    <col min="15362" max="15362" width="8.375" style="2" customWidth="1"/>
    <col min="15363" max="15363" width="19.625" style="2" customWidth="1"/>
    <col min="15364" max="15364" width="20.875" style="2" customWidth="1"/>
    <col min="15365" max="15365" width="15.875" style="2" customWidth="1"/>
    <col min="15366" max="15366" width="18.375" style="2" customWidth="1"/>
    <col min="15367" max="15369" width="15.875" style="2" customWidth="1"/>
    <col min="15370" max="15374" width="18.375" style="2" customWidth="1"/>
    <col min="15375" max="15616" width="14.625" style="2"/>
    <col min="15617" max="15617" width="13.375" style="2" customWidth="1"/>
    <col min="15618" max="15618" width="8.375" style="2" customWidth="1"/>
    <col min="15619" max="15619" width="19.625" style="2" customWidth="1"/>
    <col min="15620" max="15620" width="20.875" style="2" customWidth="1"/>
    <col min="15621" max="15621" width="15.875" style="2" customWidth="1"/>
    <col min="15622" max="15622" width="18.375" style="2" customWidth="1"/>
    <col min="15623" max="15625" width="15.875" style="2" customWidth="1"/>
    <col min="15626" max="15630" width="18.375" style="2" customWidth="1"/>
    <col min="15631" max="15872" width="14.625" style="2"/>
    <col min="15873" max="15873" width="13.375" style="2" customWidth="1"/>
    <col min="15874" max="15874" width="8.375" style="2" customWidth="1"/>
    <col min="15875" max="15875" width="19.625" style="2" customWidth="1"/>
    <col min="15876" max="15876" width="20.875" style="2" customWidth="1"/>
    <col min="15877" max="15877" width="15.875" style="2" customWidth="1"/>
    <col min="15878" max="15878" width="18.375" style="2" customWidth="1"/>
    <col min="15879" max="15881" width="15.875" style="2" customWidth="1"/>
    <col min="15882" max="15886" width="18.375" style="2" customWidth="1"/>
    <col min="15887" max="16128" width="14.625" style="2"/>
    <col min="16129" max="16129" width="13.375" style="2" customWidth="1"/>
    <col min="16130" max="16130" width="8.375" style="2" customWidth="1"/>
    <col min="16131" max="16131" width="19.625" style="2" customWidth="1"/>
    <col min="16132" max="16132" width="20.875" style="2" customWidth="1"/>
    <col min="16133" max="16133" width="15.875" style="2" customWidth="1"/>
    <col min="16134" max="16134" width="18.375" style="2" customWidth="1"/>
    <col min="16135" max="16137" width="15.875" style="2" customWidth="1"/>
    <col min="16138" max="16142" width="18.375" style="2" customWidth="1"/>
    <col min="16143" max="16384" width="14.625" style="2"/>
  </cols>
  <sheetData>
    <row r="1" spans="1:9" x14ac:dyDescent="0.2">
      <c r="A1" s="1"/>
    </row>
    <row r="6" spans="1:9" x14ac:dyDescent="0.2">
      <c r="D6" s="4" t="s">
        <v>114</v>
      </c>
    </row>
    <row r="7" spans="1:9" x14ac:dyDescent="0.2">
      <c r="D7" s="4" t="s">
        <v>122</v>
      </c>
      <c r="F7" s="1" t="s">
        <v>46</v>
      </c>
    </row>
    <row r="8" spans="1:9" ht="18" thickBot="1" x14ac:dyDescent="0.25">
      <c r="B8" s="5"/>
      <c r="C8" s="5"/>
      <c r="D8" s="7" t="s">
        <v>123</v>
      </c>
      <c r="E8" s="5"/>
      <c r="F8" s="5"/>
      <c r="G8" s="5"/>
      <c r="H8" s="5"/>
      <c r="I8" s="36" t="s">
        <v>124</v>
      </c>
    </row>
    <row r="9" spans="1:9" x14ac:dyDescent="0.2">
      <c r="D9" s="8"/>
      <c r="E9" s="9"/>
      <c r="F9" s="9"/>
      <c r="G9" s="9"/>
      <c r="H9" s="9"/>
      <c r="I9" s="9"/>
    </row>
    <row r="10" spans="1:9" x14ac:dyDescent="0.2">
      <c r="D10" s="12" t="s">
        <v>117</v>
      </c>
      <c r="E10" s="8"/>
      <c r="F10" s="14" t="s">
        <v>118</v>
      </c>
      <c r="G10" s="8"/>
      <c r="H10" s="8"/>
      <c r="I10" s="8"/>
    </row>
    <row r="11" spans="1:9" x14ac:dyDescent="0.2">
      <c r="B11" s="9"/>
      <c r="C11" s="9"/>
      <c r="D11" s="11" t="s">
        <v>119</v>
      </c>
      <c r="E11" s="16" t="s">
        <v>120</v>
      </c>
      <c r="F11" s="16" t="s">
        <v>121</v>
      </c>
      <c r="G11" s="16" t="s">
        <v>57</v>
      </c>
      <c r="H11" s="16" t="s">
        <v>58</v>
      </c>
      <c r="I11" s="16" t="s">
        <v>59</v>
      </c>
    </row>
    <row r="12" spans="1:9" x14ac:dyDescent="0.2">
      <c r="D12" s="8"/>
    </row>
    <row r="13" spans="1:9" x14ac:dyDescent="0.2">
      <c r="C13" s="29" t="s">
        <v>60</v>
      </c>
      <c r="D13" s="46">
        <v>94.6</v>
      </c>
      <c r="E13" s="47">
        <v>114.5</v>
      </c>
      <c r="F13" s="47">
        <v>48.9</v>
      </c>
      <c r="G13" s="47">
        <v>41.9</v>
      </c>
      <c r="H13" s="47">
        <v>55</v>
      </c>
      <c r="I13" s="47">
        <v>37</v>
      </c>
    </row>
    <row r="14" spans="1:9" x14ac:dyDescent="0.2">
      <c r="D14" s="48"/>
      <c r="E14" s="49"/>
      <c r="F14" s="49"/>
      <c r="G14" s="49"/>
      <c r="H14" s="49"/>
      <c r="I14" s="49"/>
    </row>
    <row r="15" spans="1:9" x14ac:dyDescent="0.2">
      <c r="C15" s="1" t="s">
        <v>61</v>
      </c>
      <c r="D15" s="48">
        <v>84.3</v>
      </c>
      <c r="E15" s="49">
        <v>108.7</v>
      </c>
      <c r="F15" s="49">
        <v>49.3</v>
      </c>
      <c r="G15" s="49">
        <v>39.5</v>
      </c>
      <c r="H15" s="49">
        <v>56.4</v>
      </c>
      <c r="I15" s="49">
        <v>37.1</v>
      </c>
    </row>
    <row r="16" spans="1:9" x14ac:dyDescent="0.2">
      <c r="C16" s="1" t="s">
        <v>62</v>
      </c>
      <c r="D16" s="48">
        <v>97.4</v>
      </c>
      <c r="E16" s="49">
        <v>122.2</v>
      </c>
      <c r="F16" s="49">
        <v>41.2</v>
      </c>
      <c r="G16" s="49">
        <v>46.1</v>
      </c>
      <c r="H16" s="49">
        <v>60.7</v>
      </c>
      <c r="I16" s="49">
        <v>45</v>
      </c>
    </row>
    <row r="17" spans="3:9" x14ac:dyDescent="0.2">
      <c r="C17" s="1" t="s">
        <v>63</v>
      </c>
      <c r="D17" s="48">
        <v>114.8</v>
      </c>
      <c r="E17" s="49">
        <v>130.1</v>
      </c>
      <c r="F17" s="49">
        <v>40.799999999999997</v>
      </c>
      <c r="G17" s="49">
        <v>44.6</v>
      </c>
      <c r="H17" s="49">
        <v>61.6</v>
      </c>
      <c r="I17" s="49">
        <v>30.9</v>
      </c>
    </row>
    <row r="18" spans="3:9" x14ac:dyDescent="0.2">
      <c r="C18" s="1" t="s">
        <v>64</v>
      </c>
      <c r="D18" s="48">
        <v>111.4</v>
      </c>
      <c r="E18" s="49">
        <v>128.6</v>
      </c>
      <c r="F18" s="49">
        <v>61.6</v>
      </c>
      <c r="G18" s="49">
        <v>42.3</v>
      </c>
      <c r="H18" s="49">
        <v>55.4</v>
      </c>
      <c r="I18" s="49">
        <v>37.9</v>
      </c>
    </row>
    <row r="19" spans="3:9" x14ac:dyDescent="0.2">
      <c r="C19" s="1" t="s">
        <v>65</v>
      </c>
      <c r="D19" s="48">
        <v>102.4</v>
      </c>
      <c r="E19" s="49">
        <v>123.3</v>
      </c>
      <c r="F19" s="49">
        <v>45.9</v>
      </c>
      <c r="G19" s="49">
        <v>49.7</v>
      </c>
      <c r="H19" s="49">
        <v>59</v>
      </c>
      <c r="I19" s="49">
        <v>35.1</v>
      </c>
    </row>
    <row r="20" spans="3:9" x14ac:dyDescent="0.2">
      <c r="C20" s="1" t="s">
        <v>66</v>
      </c>
      <c r="D20" s="48">
        <v>88.5</v>
      </c>
      <c r="E20" s="49">
        <v>109.9</v>
      </c>
      <c r="F20" s="49">
        <v>52.3</v>
      </c>
      <c r="G20" s="49">
        <v>42.1</v>
      </c>
      <c r="H20" s="49">
        <v>52</v>
      </c>
      <c r="I20" s="49">
        <v>36.5</v>
      </c>
    </row>
    <row r="21" spans="3:9" x14ac:dyDescent="0.2">
      <c r="C21" s="1" t="s">
        <v>67</v>
      </c>
      <c r="D21" s="48">
        <v>75.599999999999994</v>
      </c>
      <c r="E21" s="49">
        <v>93.7</v>
      </c>
      <c r="F21" s="49">
        <v>43</v>
      </c>
      <c r="G21" s="49">
        <v>41</v>
      </c>
      <c r="H21" s="49">
        <v>55.6</v>
      </c>
      <c r="I21" s="49">
        <v>36.9</v>
      </c>
    </row>
    <row r="22" spans="3:9" x14ac:dyDescent="0.2">
      <c r="D22" s="48"/>
      <c r="E22" s="49"/>
      <c r="F22" s="49"/>
      <c r="G22" s="49"/>
      <c r="H22" s="49"/>
      <c r="I22" s="49"/>
    </row>
    <row r="23" spans="3:9" x14ac:dyDescent="0.2">
      <c r="C23" s="1" t="s">
        <v>68</v>
      </c>
      <c r="D23" s="48">
        <v>118</v>
      </c>
      <c r="E23" s="49">
        <v>132.9</v>
      </c>
      <c r="F23" s="49">
        <v>30.6</v>
      </c>
      <c r="G23" s="49">
        <v>45.6</v>
      </c>
      <c r="H23" s="49">
        <v>62.3</v>
      </c>
      <c r="I23" s="49">
        <v>56.3</v>
      </c>
    </row>
    <row r="24" spans="3:9" x14ac:dyDescent="0.2">
      <c r="C24" s="1" t="s">
        <v>69</v>
      </c>
      <c r="D24" s="48">
        <v>107.8</v>
      </c>
      <c r="E24" s="49">
        <v>118.5</v>
      </c>
      <c r="F24" s="49">
        <v>47.6</v>
      </c>
      <c r="G24" s="49">
        <v>54.4</v>
      </c>
      <c r="H24" s="49">
        <v>78.5</v>
      </c>
      <c r="I24" s="49">
        <v>42.2</v>
      </c>
    </row>
    <row r="25" spans="3:9" x14ac:dyDescent="0.2">
      <c r="C25" s="1" t="s">
        <v>70</v>
      </c>
      <c r="D25" s="48">
        <v>108.8</v>
      </c>
      <c r="E25" s="49">
        <v>112.8</v>
      </c>
      <c r="F25" s="49">
        <v>65.400000000000006</v>
      </c>
      <c r="G25" s="49">
        <v>57.6</v>
      </c>
      <c r="H25" s="49">
        <v>100.7</v>
      </c>
      <c r="I25" s="49">
        <v>26.8</v>
      </c>
    </row>
    <row r="26" spans="3:9" x14ac:dyDescent="0.2">
      <c r="C26" s="1" t="s">
        <v>71</v>
      </c>
      <c r="D26" s="48">
        <v>122.1</v>
      </c>
      <c r="E26" s="49">
        <v>133.9</v>
      </c>
      <c r="F26" s="49">
        <v>38.5</v>
      </c>
      <c r="G26" s="49">
        <v>39.6</v>
      </c>
      <c r="H26" s="49">
        <v>66</v>
      </c>
      <c r="I26" s="49">
        <v>59.5</v>
      </c>
    </row>
    <row r="27" spans="3:9" x14ac:dyDescent="0.2">
      <c r="C27" s="1" t="s">
        <v>72</v>
      </c>
      <c r="D27" s="48">
        <v>128.4</v>
      </c>
      <c r="E27" s="49">
        <v>138.19999999999999</v>
      </c>
      <c r="F27" s="49">
        <v>37.9</v>
      </c>
      <c r="G27" s="49">
        <v>56.2</v>
      </c>
      <c r="H27" s="49">
        <v>64.099999999999994</v>
      </c>
      <c r="I27" s="49">
        <v>50.5</v>
      </c>
    </row>
    <row r="28" spans="3:9" x14ac:dyDescent="0.2">
      <c r="C28" s="1" t="s">
        <v>73</v>
      </c>
      <c r="D28" s="48">
        <v>125.4</v>
      </c>
      <c r="E28" s="49">
        <v>142.9</v>
      </c>
      <c r="F28" s="49">
        <v>60</v>
      </c>
      <c r="G28" s="49">
        <v>46.8</v>
      </c>
      <c r="H28" s="49">
        <v>68.599999999999994</v>
      </c>
      <c r="I28" s="49">
        <v>45.8</v>
      </c>
    </row>
    <row r="29" spans="3:9" x14ac:dyDescent="0.2">
      <c r="C29" s="1" t="s">
        <v>74</v>
      </c>
      <c r="D29" s="48">
        <v>122.2</v>
      </c>
      <c r="E29" s="49">
        <v>128.6</v>
      </c>
      <c r="F29" s="49">
        <v>20.100000000000001</v>
      </c>
      <c r="G29" s="49">
        <v>60.2</v>
      </c>
      <c r="H29" s="49">
        <v>59.4</v>
      </c>
      <c r="I29" s="49">
        <v>45.6</v>
      </c>
    </row>
    <row r="30" spans="3:9" x14ac:dyDescent="0.2">
      <c r="C30" s="1" t="s">
        <v>75</v>
      </c>
      <c r="D30" s="48">
        <v>114.7</v>
      </c>
      <c r="E30" s="49">
        <v>121.8</v>
      </c>
      <c r="F30" s="49">
        <v>61.1</v>
      </c>
      <c r="G30" s="49">
        <v>54.7</v>
      </c>
      <c r="H30" s="49">
        <v>59.9</v>
      </c>
      <c r="I30" s="49">
        <v>41.5</v>
      </c>
    </row>
    <row r="31" spans="3:9" x14ac:dyDescent="0.2">
      <c r="C31" s="1" t="s">
        <v>76</v>
      </c>
      <c r="D31" s="48">
        <v>98</v>
      </c>
      <c r="E31" s="49">
        <v>111.3</v>
      </c>
      <c r="F31" s="49">
        <v>41.3</v>
      </c>
      <c r="G31" s="49">
        <v>45.8</v>
      </c>
      <c r="H31" s="49">
        <v>51.9</v>
      </c>
      <c r="I31" s="49">
        <v>48.3</v>
      </c>
    </row>
    <row r="32" spans="3:9" x14ac:dyDescent="0.2">
      <c r="D32" s="50"/>
      <c r="E32" s="51"/>
      <c r="F32" s="51"/>
      <c r="G32" s="51"/>
      <c r="H32" s="51"/>
      <c r="I32" s="51"/>
    </row>
    <row r="33" spans="3:9" x14ac:dyDescent="0.2">
      <c r="C33" s="1" t="s">
        <v>77</v>
      </c>
      <c r="D33" s="48">
        <v>127.7</v>
      </c>
      <c r="E33" s="49">
        <v>144.69999999999999</v>
      </c>
      <c r="F33" s="49">
        <v>38</v>
      </c>
      <c r="G33" s="49">
        <v>49.2</v>
      </c>
      <c r="H33" s="49">
        <v>54.9</v>
      </c>
      <c r="I33" s="49">
        <v>37.9</v>
      </c>
    </row>
    <row r="34" spans="3:9" x14ac:dyDescent="0.2">
      <c r="C34" s="1" t="s">
        <v>78</v>
      </c>
      <c r="D34" s="48">
        <v>101.6</v>
      </c>
      <c r="E34" s="49">
        <v>121.7</v>
      </c>
      <c r="F34" s="49">
        <v>45.5</v>
      </c>
      <c r="G34" s="49">
        <v>41.9</v>
      </c>
      <c r="H34" s="49">
        <v>63.7</v>
      </c>
      <c r="I34" s="49">
        <v>41.4</v>
      </c>
    </row>
    <row r="35" spans="3:9" x14ac:dyDescent="0.2">
      <c r="C35" s="1" t="s">
        <v>79</v>
      </c>
      <c r="D35" s="48">
        <v>112.3</v>
      </c>
      <c r="E35" s="49">
        <v>131.6</v>
      </c>
      <c r="F35" s="49">
        <v>40.700000000000003</v>
      </c>
      <c r="G35" s="49">
        <v>51.1</v>
      </c>
      <c r="H35" s="49">
        <v>70.3</v>
      </c>
      <c r="I35" s="49">
        <v>46.7</v>
      </c>
    </row>
    <row r="36" spans="3:9" x14ac:dyDescent="0.2">
      <c r="C36" s="1" t="s">
        <v>80</v>
      </c>
      <c r="D36" s="48">
        <v>76.7</v>
      </c>
      <c r="E36" s="49">
        <v>112.3</v>
      </c>
      <c r="F36" s="49">
        <v>54.4</v>
      </c>
      <c r="G36" s="49">
        <v>20.2</v>
      </c>
      <c r="H36" s="49">
        <v>122.4</v>
      </c>
      <c r="I36" s="49">
        <v>15.3</v>
      </c>
    </row>
    <row r="37" spans="3:9" x14ac:dyDescent="0.2">
      <c r="C37" s="1" t="s">
        <v>81</v>
      </c>
      <c r="D37" s="48">
        <v>89.2</v>
      </c>
      <c r="E37" s="49">
        <v>96.1</v>
      </c>
      <c r="F37" s="49">
        <v>46.4</v>
      </c>
      <c r="G37" s="49">
        <v>71.2</v>
      </c>
      <c r="H37" s="49">
        <v>65</v>
      </c>
      <c r="I37" s="49">
        <v>9.9</v>
      </c>
    </row>
    <row r="38" spans="3:9" x14ac:dyDescent="0.2">
      <c r="D38" s="50"/>
      <c r="E38" s="51"/>
      <c r="F38" s="51"/>
      <c r="G38" s="51"/>
      <c r="H38" s="51"/>
      <c r="I38" s="51"/>
    </row>
    <row r="39" spans="3:9" x14ac:dyDescent="0.2">
      <c r="C39" s="1" t="s">
        <v>82</v>
      </c>
      <c r="D39" s="48">
        <v>97.1</v>
      </c>
      <c r="E39" s="49">
        <v>120.6</v>
      </c>
      <c r="F39" s="49">
        <v>50.5</v>
      </c>
      <c r="G39" s="49">
        <v>43.3</v>
      </c>
      <c r="H39" s="49">
        <v>61.2</v>
      </c>
      <c r="I39" s="49">
        <v>34.799999999999997</v>
      </c>
    </row>
    <row r="40" spans="3:9" x14ac:dyDescent="0.2">
      <c r="C40" s="1" t="s">
        <v>83</v>
      </c>
      <c r="D40" s="48">
        <v>114.4</v>
      </c>
      <c r="E40" s="49">
        <v>134.19999999999999</v>
      </c>
      <c r="F40" s="49">
        <v>54.4</v>
      </c>
      <c r="G40" s="49">
        <v>45.6</v>
      </c>
      <c r="H40" s="49">
        <v>57.2</v>
      </c>
      <c r="I40" s="49">
        <v>39.799999999999997</v>
      </c>
    </row>
    <row r="41" spans="3:9" x14ac:dyDescent="0.2">
      <c r="C41" s="1" t="s">
        <v>84</v>
      </c>
      <c r="D41" s="48">
        <v>128.5</v>
      </c>
      <c r="E41" s="49">
        <v>139.69999999999999</v>
      </c>
      <c r="F41" s="49">
        <v>38.299999999999997</v>
      </c>
      <c r="G41" s="49">
        <v>48.4</v>
      </c>
      <c r="H41" s="49">
        <v>59.6</v>
      </c>
      <c r="I41" s="49">
        <v>49.3</v>
      </c>
    </row>
    <row r="42" spans="3:9" x14ac:dyDescent="0.2">
      <c r="C42" s="1" t="s">
        <v>85</v>
      </c>
      <c r="D42" s="48">
        <v>120.6</v>
      </c>
      <c r="E42" s="49">
        <v>126.9</v>
      </c>
      <c r="F42" s="49">
        <v>45.5</v>
      </c>
      <c r="G42" s="49">
        <v>52.3</v>
      </c>
      <c r="H42" s="49">
        <v>46.1</v>
      </c>
      <c r="I42" s="49">
        <v>32.700000000000003</v>
      </c>
    </row>
    <row r="43" spans="3:9" x14ac:dyDescent="0.2">
      <c r="C43" s="1" t="s">
        <v>86</v>
      </c>
      <c r="D43" s="48">
        <v>86.5</v>
      </c>
      <c r="E43" s="49">
        <v>90.1</v>
      </c>
      <c r="F43" s="49">
        <v>52.3</v>
      </c>
      <c r="G43" s="49">
        <v>49.7</v>
      </c>
      <c r="H43" s="49">
        <v>77.900000000000006</v>
      </c>
      <c r="I43" s="49">
        <v>26.4</v>
      </c>
    </row>
    <row r="44" spans="3:9" x14ac:dyDescent="0.2">
      <c r="D44" s="50"/>
      <c r="E44" s="51"/>
      <c r="F44" s="51"/>
      <c r="G44" s="51"/>
      <c r="H44" s="51"/>
      <c r="I44" s="51"/>
    </row>
    <row r="45" spans="3:9" x14ac:dyDescent="0.2">
      <c r="C45" s="1" t="s">
        <v>87</v>
      </c>
      <c r="D45" s="48">
        <v>101</v>
      </c>
      <c r="E45" s="49">
        <v>115.6</v>
      </c>
      <c r="F45" s="49">
        <v>44.8</v>
      </c>
      <c r="G45" s="49">
        <v>52</v>
      </c>
      <c r="H45" s="49">
        <v>53.4</v>
      </c>
      <c r="I45" s="49">
        <v>37.9</v>
      </c>
    </row>
    <row r="46" spans="3:9" x14ac:dyDescent="0.2">
      <c r="C46" s="1" t="s">
        <v>88</v>
      </c>
      <c r="D46" s="48">
        <v>114.4</v>
      </c>
      <c r="E46" s="49">
        <v>120.5</v>
      </c>
      <c r="F46" s="52" t="s">
        <v>26</v>
      </c>
      <c r="G46" s="49">
        <v>59.7</v>
      </c>
      <c r="H46" s="49">
        <v>21</v>
      </c>
      <c r="I46" s="49">
        <v>58.6</v>
      </c>
    </row>
    <row r="47" spans="3:9" x14ac:dyDescent="0.2">
      <c r="C47" s="1" t="s">
        <v>89</v>
      </c>
      <c r="D47" s="48">
        <v>104</v>
      </c>
      <c r="E47" s="49">
        <v>119.2</v>
      </c>
      <c r="F47" s="49">
        <v>41</v>
      </c>
      <c r="G47" s="49">
        <v>49.1</v>
      </c>
      <c r="H47" s="49">
        <v>52.3</v>
      </c>
      <c r="I47" s="49">
        <v>16.399999999999999</v>
      </c>
    </row>
    <row r="48" spans="3:9" x14ac:dyDescent="0.2">
      <c r="C48" s="1" t="s">
        <v>90</v>
      </c>
      <c r="D48" s="48">
        <v>120.9</v>
      </c>
      <c r="E48" s="49">
        <v>127.8</v>
      </c>
      <c r="F48" s="49">
        <v>61.7</v>
      </c>
      <c r="G48" s="49">
        <v>52.4</v>
      </c>
      <c r="H48" s="49">
        <v>78.400000000000006</v>
      </c>
      <c r="I48" s="49">
        <v>44.5</v>
      </c>
    </row>
    <row r="49" spans="3:9" x14ac:dyDescent="0.2">
      <c r="C49" s="1" t="s">
        <v>91</v>
      </c>
      <c r="D49" s="48">
        <v>102.2</v>
      </c>
      <c r="E49" s="49">
        <v>107.6</v>
      </c>
      <c r="F49" s="49">
        <v>60.6</v>
      </c>
      <c r="G49" s="49">
        <v>62.2</v>
      </c>
      <c r="H49" s="49">
        <v>38.299999999999997</v>
      </c>
      <c r="I49" s="49">
        <v>42.9</v>
      </c>
    </row>
    <row r="50" spans="3:9" x14ac:dyDescent="0.2">
      <c r="C50" s="1" t="s">
        <v>92</v>
      </c>
      <c r="D50" s="48">
        <v>88.8</v>
      </c>
      <c r="E50" s="49">
        <v>91.1</v>
      </c>
      <c r="F50" s="49">
        <v>64.099999999999994</v>
      </c>
      <c r="G50" s="49">
        <v>63.1</v>
      </c>
      <c r="H50" s="49">
        <v>67.7</v>
      </c>
      <c r="I50" s="49">
        <v>28.4</v>
      </c>
    </row>
    <row r="51" spans="3:9" x14ac:dyDescent="0.2">
      <c r="C51" s="1" t="s">
        <v>93</v>
      </c>
      <c r="D51" s="48">
        <v>99.6</v>
      </c>
      <c r="E51" s="49">
        <v>103.7</v>
      </c>
      <c r="F51" s="49">
        <v>68.2</v>
      </c>
      <c r="G51" s="49">
        <v>71.8</v>
      </c>
      <c r="H51" s="49">
        <v>55.9</v>
      </c>
      <c r="I51" s="49">
        <v>19.899999999999999</v>
      </c>
    </row>
    <row r="52" spans="3:9" x14ac:dyDescent="0.2">
      <c r="C52" s="1" t="s">
        <v>94</v>
      </c>
      <c r="D52" s="48">
        <v>129.30000000000001</v>
      </c>
      <c r="E52" s="49">
        <v>131.30000000000001</v>
      </c>
      <c r="F52" s="49">
        <v>43</v>
      </c>
      <c r="G52" s="49">
        <v>78.900000000000006</v>
      </c>
      <c r="H52" s="49">
        <v>48.5</v>
      </c>
      <c r="I52" s="49">
        <v>34.299999999999997</v>
      </c>
    </row>
    <row r="53" spans="3:9" x14ac:dyDescent="0.2">
      <c r="C53" s="1" t="s">
        <v>95</v>
      </c>
      <c r="D53" s="48">
        <v>109</v>
      </c>
      <c r="E53" s="49">
        <v>127</v>
      </c>
      <c r="F53" s="49">
        <v>53.1</v>
      </c>
      <c r="G53" s="49">
        <v>53.3</v>
      </c>
      <c r="H53" s="49">
        <v>43.7</v>
      </c>
      <c r="I53" s="49">
        <v>35.200000000000003</v>
      </c>
    </row>
    <row r="54" spans="3:9" x14ac:dyDescent="0.2">
      <c r="C54" s="1" t="s">
        <v>96</v>
      </c>
      <c r="D54" s="48">
        <v>119.6</v>
      </c>
      <c r="E54" s="49">
        <v>124.7</v>
      </c>
      <c r="F54" s="49">
        <v>79.099999999999994</v>
      </c>
      <c r="G54" s="49">
        <v>59.8</v>
      </c>
      <c r="H54" s="49">
        <v>91.8</v>
      </c>
      <c r="I54" s="49">
        <v>35.799999999999997</v>
      </c>
    </row>
    <row r="55" spans="3:9" x14ac:dyDescent="0.2">
      <c r="D55" s="50"/>
      <c r="E55" s="51"/>
      <c r="F55" s="51"/>
      <c r="G55" s="51"/>
      <c r="H55" s="51"/>
      <c r="I55" s="51"/>
    </row>
    <row r="56" spans="3:9" x14ac:dyDescent="0.2">
      <c r="C56" s="1" t="s">
        <v>97</v>
      </c>
      <c r="D56" s="48">
        <v>84.6</v>
      </c>
      <c r="E56" s="49">
        <v>111.4</v>
      </c>
      <c r="F56" s="49">
        <v>43.1</v>
      </c>
      <c r="G56" s="49">
        <v>37.700000000000003</v>
      </c>
      <c r="H56" s="49">
        <v>31.3</v>
      </c>
      <c r="I56" s="49">
        <v>32.4</v>
      </c>
    </row>
    <row r="57" spans="3:9" x14ac:dyDescent="0.2">
      <c r="C57" s="1" t="s">
        <v>98</v>
      </c>
      <c r="D57" s="48">
        <v>83.4</v>
      </c>
      <c r="E57" s="49">
        <v>88.6</v>
      </c>
      <c r="F57" s="49">
        <v>47.7</v>
      </c>
      <c r="G57" s="49">
        <v>64</v>
      </c>
      <c r="H57" s="49">
        <v>79.3</v>
      </c>
      <c r="I57" s="49">
        <v>35.700000000000003</v>
      </c>
    </row>
    <row r="58" spans="3:9" x14ac:dyDescent="0.2">
      <c r="C58" s="1" t="s">
        <v>99</v>
      </c>
      <c r="D58" s="48">
        <v>87.7</v>
      </c>
      <c r="E58" s="49">
        <v>95.8</v>
      </c>
      <c r="F58" s="49">
        <v>49.8</v>
      </c>
      <c r="G58" s="49">
        <v>67</v>
      </c>
      <c r="H58" s="49">
        <v>50.6</v>
      </c>
      <c r="I58" s="49">
        <v>26.8</v>
      </c>
    </row>
    <row r="59" spans="3:9" x14ac:dyDescent="0.2">
      <c r="C59" s="1" t="s">
        <v>100</v>
      </c>
      <c r="D59" s="48">
        <v>100.4</v>
      </c>
      <c r="E59" s="49">
        <v>117.6</v>
      </c>
      <c r="F59" s="49">
        <v>58.1</v>
      </c>
      <c r="G59" s="49">
        <v>42.7</v>
      </c>
      <c r="H59" s="49">
        <v>41.7</v>
      </c>
      <c r="I59" s="49">
        <v>34.700000000000003</v>
      </c>
    </row>
    <row r="60" spans="3:9" x14ac:dyDescent="0.2">
      <c r="C60" s="1" t="s">
        <v>101</v>
      </c>
      <c r="D60" s="48">
        <v>97.8</v>
      </c>
      <c r="E60" s="49">
        <v>107.2</v>
      </c>
      <c r="F60" s="49">
        <v>56.4</v>
      </c>
      <c r="G60" s="49">
        <v>64</v>
      </c>
      <c r="H60" s="49">
        <v>53.3</v>
      </c>
      <c r="I60" s="49">
        <v>60.2</v>
      </c>
    </row>
    <row r="61" spans="3:9" x14ac:dyDescent="0.2">
      <c r="C61" s="1" t="s">
        <v>102</v>
      </c>
      <c r="D61" s="48">
        <v>87.3</v>
      </c>
      <c r="E61" s="49">
        <v>98.9</v>
      </c>
      <c r="F61" s="49">
        <v>45.3</v>
      </c>
      <c r="G61" s="49">
        <v>54.1</v>
      </c>
      <c r="H61" s="49">
        <v>40.299999999999997</v>
      </c>
      <c r="I61" s="49">
        <v>22.1</v>
      </c>
    </row>
    <row r="62" spans="3:9" x14ac:dyDescent="0.2">
      <c r="C62" s="1" t="s">
        <v>103</v>
      </c>
      <c r="D62" s="48">
        <v>88.1</v>
      </c>
      <c r="E62" s="49">
        <v>100.9</v>
      </c>
      <c r="F62" s="49">
        <v>54.3</v>
      </c>
      <c r="G62" s="49">
        <v>45.9</v>
      </c>
      <c r="H62" s="49">
        <v>54.1</v>
      </c>
      <c r="I62" s="49">
        <v>29.1</v>
      </c>
    </row>
    <row r="63" spans="3:9" x14ac:dyDescent="0.2">
      <c r="D63" s="50"/>
      <c r="E63" s="51"/>
      <c r="F63" s="51"/>
      <c r="G63" s="51"/>
      <c r="H63" s="51"/>
      <c r="I63" s="51"/>
    </row>
    <row r="64" spans="3:9" x14ac:dyDescent="0.2">
      <c r="C64" s="1" t="s">
        <v>104</v>
      </c>
      <c r="D64" s="48">
        <v>82.3</v>
      </c>
      <c r="E64" s="49">
        <v>95.4</v>
      </c>
      <c r="F64" s="49">
        <v>40.5</v>
      </c>
      <c r="G64" s="49">
        <v>42.8</v>
      </c>
      <c r="H64" s="49">
        <v>54.8</v>
      </c>
      <c r="I64" s="49">
        <v>32.4</v>
      </c>
    </row>
    <row r="65" spans="1:9" x14ac:dyDescent="0.2">
      <c r="C65" s="1" t="s">
        <v>105</v>
      </c>
      <c r="D65" s="48">
        <v>88.3</v>
      </c>
      <c r="E65" s="49">
        <v>97.4</v>
      </c>
      <c r="F65" s="49">
        <v>44.2</v>
      </c>
      <c r="G65" s="49">
        <v>54.5</v>
      </c>
      <c r="H65" s="49">
        <v>62.5</v>
      </c>
      <c r="I65" s="49">
        <v>38</v>
      </c>
    </row>
    <row r="66" spans="1:9" x14ac:dyDescent="0.2">
      <c r="C66" s="1" t="s">
        <v>106</v>
      </c>
      <c r="D66" s="48">
        <v>90.4</v>
      </c>
      <c r="E66" s="49">
        <v>97.5</v>
      </c>
      <c r="F66" s="49">
        <v>45</v>
      </c>
      <c r="G66" s="49">
        <v>53.8</v>
      </c>
      <c r="H66" s="49">
        <v>61.8</v>
      </c>
      <c r="I66" s="49">
        <v>47.1</v>
      </c>
    </row>
    <row r="67" spans="1:9" x14ac:dyDescent="0.2">
      <c r="C67" s="1" t="s">
        <v>107</v>
      </c>
      <c r="D67" s="48">
        <v>83.4</v>
      </c>
      <c r="E67" s="49">
        <v>86.2</v>
      </c>
      <c r="F67" s="49">
        <v>62.8</v>
      </c>
      <c r="G67" s="49">
        <v>60.8</v>
      </c>
      <c r="H67" s="49">
        <v>70.900000000000006</v>
      </c>
      <c r="I67" s="49">
        <v>26.3</v>
      </c>
    </row>
    <row r="68" spans="1:9" x14ac:dyDescent="0.2">
      <c r="C68" s="1" t="s">
        <v>108</v>
      </c>
      <c r="D68" s="48">
        <v>75.3</v>
      </c>
      <c r="E68" s="49">
        <v>79.900000000000006</v>
      </c>
      <c r="F68" s="49">
        <v>50.3</v>
      </c>
      <c r="G68" s="49">
        <v>51.5</v>
      </c>
      <c r="H68" s="49">
        <v>55.6</v>
      </c>
      <c r="I68" s="52" t="s">
        <v>26</v>
      </c>
    </row>
    <row r="69" spans="1:9" x14ac:dyDescent="0.2">
      <c r="C69" s="1" t="s">
        <v>109</v>
      </c>
      <c r="D69" s="48">
        <v>79.5</v>
      </c>
      <c r="E69" s="49">
        <v>83.7</v>
      </c>
      <c r="F69" s="49">
        <v>81.2</v>
      </c>
      <c r="G69" s="49">
        <v>56.2</v>
      </c>
      <c r="H69" s="49">
        <v>40.9</v>
      </c>
      <c r="I69" s="49">
        <v>33.5</v>
      </c>
    </row>
    <row r="70" spans="1:9" x14ac:dyDescent="0.2">
      <c r="C70" s="1" t="s">
        <v>110</v>
      </c>
      <c r="D70" s="48">
        <v>66.5</v>
      </c>
      <c r="E70" s="49">
        <v>68.099999999999994</v>
      </c>
      <c r="F70" s="49">
        <v>92.4</v>
      </c>
      <c r="G70" s="49">
        <v>57.9</v>
      </c>
      <c r="H70" s="49">
        <v>39.799999999999997</v>
      </c>
      <c r="I70" s="49">
        <v>165</v>
      </c>
    </row>
    <row r="71" spans="1:9" ht="18" thickBot="1" x14ac:dyDescent="0.25">
      <c r="B71" s="5"/>
      <c r="C71" s="5"/>
      <c r="D71" s="26"/>
      <c r="E71" s="5"/>
      <c r="F71" s="5"/>
      <c r="G71" s="5"/>
      <c r="H71" s="5"/>
      <c r="I71" s="5"/>
    </row>
    <row r="72" spans="1:9" x14ac:dyDescent="0.2">
      <c r="D72" s="1" t="s">
        <v>111</v>
      </c>
    </row>
    <row r="73" spans="1:9" x14ac:dyDescent="0.2">
      <c r="A73" s="1"/>
    </row>
  </sheetData>
  <phoneticPr fontId="2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8.375" style="2" customWidth="1"/>
    <col min="4" max="7" width="15.875" style="2" customWidth="1"/>
    <col min="8" max="8" width="14.625" style="2"/>
    <col min="9" max="9" width="15.875" style="2" customWidth="1"/>
    <col min="10" max="256" width="14.625" style="2"/>
    <col min="257" max="257" width="13.375" style="2" customWidth="1"/>
    <col min="258" max="258" width="4.625" style="2" customWidth="1"/>
    <col min="259" max="259" width="18.375" style="2" customWidth="1"/>
    <col min="260" max="263" width="15.875" style="2" customWidth="1"/>
    <col min="264" max="264" width="14.625" style="2"/>
    <col min="265" max="265" width="15.875" style="2" customWidth="1"/>
    <col min="266" max="512" width="14.625" style="2"/>
    <col min="513" max="513" width="13.375" style="2" customWidth="1"/>
    <col min="514" max="514" width="4.625" style="2" customWidth="1"/>
    <col min="515" max="515" width="18.375" style="2" customWidth="1"/>
    <col min="516" max="519" width="15.875" style="2" customWidth="1"/>
    <col min="520" max="520" width="14.625" style="2"/>
    <col min="521" max="521" width="15.875" style="2" customWidth="1"/>
    <col min="522" max="768" width="14.625" style="2"/>
    <col min="769" max="769" width="13.375" style="2" customWidth="1"/>
    <col min="770" max="770" width="4.625" style="2" customWidth="1"/>
    <col min="771" max="771" width="18.375" style="2" customWidth="1"/>
    <col min="772" max="775" width="15.875" style="2" customWidth="1"/>
    <col min="776" max="776" width="14.625" style="2"/>
    <col min="777" max="777" width="15.875" style="2" customWidth="1"/>
    <col min="778" max="1024" width="14.625" style="2"/>
    <col min="1025" max="1025" width="13.375" style="2" customWidth="1"/>
    <col min="1026" max="1026" width="4.625" style="2" customWidth="1"/>
    <col min="1027" max="1027" width="18.375" style="2" customWidth="1"/>
    <col min="1028" max="1031" width="15.875" style="2" customWidth="1"/>
    <col min="1032" max="1032" width="14.625" style="2"/>
    <col min="1033" max="1033" width="15.875" style="2" customWidth="1"/>
    <col min="1034" max="1280" width="14.625" style="2"/>
    <col min="1281" max="1281" width="13.375" style="2" customWidth="1"/>
    <col min="1282" max="1282" width="4.625" style="2" customWidth="1"/>
    <col min="1283" max="1283" width="18.375" style="2" customWidth="1"/>
    <col min="1284" max="1287" width="15.875" style="2" customWidth="1"/>
    <col min="1288" max="1288" width="14.625" style="2"/>
    <col min="1289" max="1289" width="15.875" style="2" customWidth="1"/>
    <col min="1290" max="1536" width="14.625" style="2"/>
    <col min="1537" max="1537" width="13.375" style="2" customWidth="1"/>
    <col min="1538" max="1538" width="4.625" style="2" customWidth="1"/>
    <col min="1539" max="1539" width="18.375" style="2" customWidth="1"/>
    <col min="1540" max="1543" width="15.875" style="2" customWidth="1"/>
    <col min="1544" max="1544" width="14.625" style="2"/>
    <col min="1545" max="1545" width="15.875" style="2" customWidth="1"/>
    <col min="1546" max="1792" width="14.625" style="2"/>
    <col min="1793" max="1793" width="13.375" style="2" customWidth="1"/>
    <col min="1794" max="1794" width="4.625" style="2" customWidth="1"/>
    <col min="1795" max="1795" width="18.375" style="2" customWidth="1"/>
    <col min="1796" max="1799" width="15.875" style="2" customWidth="1"/>
    <col min="1800" max="1800" width="14.625" style="2"/>
    <col min="1801" max="1801" width="15.875" style="2" customWidth="1"/>
    <col min="1802" max="2048" width="14.625" style="2"/>
    <col min="2049" max="2049" width="13.375" style="2" customWidth="1"/>
    <col min="2050" max="2050" width="4.625" style="2" customWidth="1"/>
    <col min="2051" max="2051" width="18.375" style="2" customWidth="1"/>
    <col min="2052" max="2055" width="15.875" style="2" customWidth="1"/>
    <col min="2056" max="2056" width="14.625" style="2"/>
    <col min="2057" max="2057" width="15.875" style="2" customWidth="1"/>
    <col min="2058" max="2304" width="14.625" style="2"/>
    <col min="2305" max="2305" width="13.375" style="2" customWidth="1"/>
    <col min="2306" max="2306" width="4.625" style="2" customWidth="1"/>
    <col min="2307" max="2307" width="18.375" style="2" customWidth="1"/>
    <col min="2308" max="2311" width="15.875" style="2" customWidth="1"/>
    <col min="2312" max="2312" width="14.625" style="2"/>
    <col min="2313" max="2313" width="15.875" style="2" customWidth="1"/>
    <col min="2314" max="2560" width="14.625" style="2"/>
    <col min="2561" max="2561" width="13.375" style="2" customWidth="1"/>
    <col min="2562" max="2562" width="4.625" style="2" customWidth="1"/>
    <col min="2563" max="2563" width="18.375" style="2" customWidth="1"/>
    <col min="2564" max="2567" width="15.875" style="2" customWidth="1"/>
    <col min="2568" max="2568" width="14.625" style="2"/>
    <col min="2569" max="2569" width="15.875" style="2" customWidth="1"/>
    <col min="2570" max="2816" width="14.625" style="2"/>
    <col min="2817" max="2817" width="13.375" style="2" customWidth="1"/>
    <col min="2818" max="2818" width="4.625" style="2" customWidth="1"/>
    <col min="2819" max="2819" width="18.375" style="2" customWidth="1"/>
    <col min="2820" max="2823" width="15.875" style="2" customWidth="1"/>
    <col min="2824" max="2824" width="14.625" style="2"/>
    <col min="2825" max="2825" width="15.875" style="2" customWidth="1"/>
    <col min="2826" max="3072" width="14.625" style="2"/>
    <col min="3073" max="3073" width="13.375" style="2" customWidth="1"/>
    <col min="3074" max="3074" width="4.625" style="2" customWidth="1"/>
    <col min="3075" max="3075" width="18.375" style="2" customWidth="1"/>
    <col min="3076" max="3079" width="15.875" style="2" customWidth="1"/>
    <col min="3080" max="3080" width="14.625" style="2"/>
    <col min="3081" max="3081" width="15.875" style="2" customWidth="1"/>
    <col min="3082" max="3328" width="14.625" style="2"/>
    <col min="3329" max="3329" width="13.375" style="2" customWidth="1"/>
    <col min="3330" max="3330" width="4.625" style="2" customWidth="1"/>
    <col min="3331" max="3331" width="18.375" style="2" customWidth="1"/>
    <col min="3332" max="3335" width="15.875" style="2" customWidth="1"/>
    <col min="3336" max="3336" width="14.625" style="2"/>
    <col min="3337" max="3337" width="15.875" style="2" customWidth="1"/>
    <col min="3338" max="3584" width="14.625" style="2"/>
    <col min="3585" max="3585" width="13.375" style="2" customWidth="1"/>
    <col min="3586" max="3586" width="4.625" style="2" customWidth="1"/>
    <col min="3587" max="3587" width="18.375" style="2" customWidth="1"/>
    <col min="3588" max="3591" width="15.875" style="2" customWidth="1"/>
    <col min="3592" max="3592" width="14.625" style="2"/>
    <col min="3593" max="3593" width="15.875" style="2" customWidth="1"/>
    <col min="3594" max="3840" width="14.625" style="2"/>
    <col min="3841" max="3841" width="13.375" style="2" customWidth="1"/>
    <col min="3842" max="3842" width="4.625" style="2" customWidth="1"/>
    <col min="3843" max="3843" width="18.375" style="2" customWidth="1"/>
    <col min="3844" max="3847" width="15.875" style="2" customWidth="1"/>
    <col min="3848" max="3848" width="14.625" style="2"/>
    <col min="3849" max="3849" width="15.875" style="2" customWidth="1"/>
    <col min="3850" max="4096" width="14.625" style="2"/>
    <col min="4097" max="4097" width="13.375" style="2" customWidth="1"/>
    <col min="4098" max="4098" width="4.625" style="2" customWidth="1"/>
    <col min="4099" max="4099" width="18.375" style="2" customWidth="1"/>
    <col min="4100" max="4103" width="15.875" style="2" customWidth="1"/>
    <col min="4104" max="4104" width="14.625" style="2"/>
    <col min="4105" max="4105" width="15.875" style="2" customWidth="1"/>
    <col min="4106" max="4352" width="14.625" style="2"/>
    <col min="4353" max="4353" width="13.375" style="2" customWidth="1"/>
    <col min="4354" max="4354" width="4.625" style="2" customWidth="1"/>
    <col min="4355" max="4355" width="18.375" style="2" customWidth="1"/>
    <col min="4356" max="4359" width="15.875" style="2" customWidth="1"/>
    <col min="4360" max="4360" width="14.625" style="2"/>
    <col min="4361" max="4361" width="15.875" style="2" customWidth="1"/>
    <col min="4362" max="4608" width="14.625" style="2"/>
    <col min="4609" max="4609" width="13.375" style="2" customWidth="1"/>
    <col min="4610" max="4610" width="4.625" style="2" customWidth="1"/>
    <col min="4611" max="4611" width="18.375" style="2" customWidth="1"/>
    <col min="4612" max="4615" width="15.875" style="2" customWidth="1"/>
    <col min="4616" max="4616" width="14.625" style="2"/>
    <col min="4617" max="4617" width="15.875" style="2" customWidth="1"/>
    <col min="4618" max="4864" width="14.625" style="2"/>
    <col min="4865" max="4865" width="13.375" style="2" customWidth="1"/>
    <col min="4866" max="4866" width="4.625" style="2" customWidth="1"/>
    <col min="4867" max="4867" width="18.375" style="2" customWidth="1"/>
    <col min="4868" max="4871" width="15.875" style="2" customWidth="1"/>
    <col min="4872" max="4872" width="14.625" style="2"/>
    <col min="4873" max="4873" width="15.875" style="2" customWidth="1"/>
    <col min="4874" max="5120" width="14.625" style="2"/>
    <col min="5121" max="5121" width="13.375" style="2" customWidth="1"/>
    <col min="5122" max="5122" width="4.625" style="2" customWidth="1"/>
    <col min="5123" max="5123" width="18.375" style="2" customWidth="1"/>
    <col min="5124" max="5127" width="15.875" style="2" customWidth="1"/>
    <col min="5128" max="5128" width="14.625" style="2"/>
    <col min="5129" max="5129" width="15.875" style="2" customWidth="1"/>
    <col min="5130" max="5376" width="14.625" style="2"/>
    <col min="5377" max="5377" width="13.375" style="2" customWidth="1"/>
    <col min="5378" max="5378" width="4.625" style="2" customWidth="1"/>
    <col min="5379" max="5379" width="18.375" style="2" customWidth="1"/>
    <col min="5380" max="5383" width="15.875" style="2" customWidth="1"/>
    <col min="5384" max="5384" width="14.625" style="2"/>
    <col min="5385" max="5385" width="15.875" style="2" customWidth="1"/>
    <col min="5386" max="5632" width="14.625" style="2"/>
    <col min="5633" max="5633" width="13.375" style="2" customWidth="1"/>
    <col min="5634" max="5634" width="4.625" style="2" customWidth="1"/>
    <col min="5635" max="5635" width="18.375" style="2" customWidth="1"/>
    <col min="5636" max="5639" width="15.875" style="2" customWidth="1"/>
    <col min="5640" max="5640" width="14.625" style="2"/>
    <col min="5641" max="5641" width="15.875" style="2" customWidth="1"/>
    <col min="5642" max="5888" width="14.625" style="2"/>
    <col min="5889" max="5889" width="13.375" style="2" customWidth="1"/>
    <col min="5890" max="5890" width="4.625" style="2" customWidth="1"/>
    <col min="5891" max="5891" width="18.375" style="2" customWidth="1"/>
    <col min="5892" max="5895" width="15.875" style="2" customWidth="1"/>
    <col min="5896" max="5896" width="14.625" style="2"/>
    <col min="5897" max="5897" width="15.875" style="2" customWidth="1"/>
    <col min="5898" max="6144" width="14.625" style="2"/>
    <col min="6145" max="6145" width="13.375" style="2" customWidth="1"/>
    <col min="6146" max="6146" width="4.625" style="2" customWidth="1"/>
    <col min="6147" max="6147" width="18.375" style="2" customWidth="1"/>
    <col min="6148" max="6151" width="15.875" style="2" customWidth="1"/>
    <col min="6152" max="6152" width="14.625" style="2"/>
    <col min="6153" max="6153" width="15.875" style="2" customWidth="1"/>
    <col min="6154" max="6400" width="14.625" style="2"/>
    <col min="6401" max="6401" width="13.375" style="2" customWidth="1"/>
    <col min="6402" max="6402" width="4.625" style="2" customWidth="1"/>
    <col min="6403" max="6403" width="18.375" style="2" customWidth="1"/>
    <col min="6404" max="6407" width="15.875" style="2" customWidth="1"/>
    <col min="6408" max="6408" width="14.625" style="2"/>
    <col min="6409" max="6409" width="15.875" style="2" customWidth="1"/>
    <col min="6410" max="6656" width="14.625" style="2"/>
    <col min="6657" max="6657" width="13.375" style="2" customWidth="1"/>
    <col min="6658" max="6658" width="4.625" style="2" customWidth="1"/>
    <col min="6659" max="6659" width="18.375" style="2" customWidth="1"/>
    <col min="6660" max="6663" width="15.875" style="2" customWidth="1"/>
    <col min="6664" max="6664" width="14.625" style="2"/>
    <col min="6665" max="6665" width="15.875" style="2" customWidth="1"/>
    <col min="6666" max="6912" width="14.625" style="2"/>
    <col min="6913" max="6913" width="13.375" style="2" customWidth="1"/>
    <col min="6914" max="6914" width="4.625" style="2" customWidth="1"/>
    <col min="6915" max="6915" width="18.375" style="2" customWidth="1"/>
    <col min="6916" max="6919" width="15.875" style="2" customWidth="1"/>
    <col min="6920" max="6920" width="14.625" style="2"/>
    <col min="6921" max="6921" width="15.875" style="2" customWidth="1"/>
    <col min="6922" max="7168" width="14.625" style="2"/>
    <col min="7169" max="7169" width="13.375" style="2" customWidth="1"/>
    <col min="7170" max="7170" width="4.625" style="2" customWidth="1"/>
    <col min="7171" max="7171" width="18.375" style="2" customWidth="1"/>
    <col min="7172" max="7175" width="15.875" style="2" customWidth="1"/>
    <col min="7176" max="7176" width="14.625" style="2"/>
    <col min="7177" max="7177" width="15.875" style="2" customWidth="1"/>
    <col min="7178" max="7424" width="14.625" style="2"/>
    <col min="7425" max="7425" width="13.375" style="2" customWidth="1"/>
    <col min="7426" max="7426" width="4.625" style="2" customWidth="1"/>
    <col min="7427" max="7427" width="18.375" style="2" customWidth="1"/>
    <col min="7428" max="7431" width="15.875" style="2" customWidth="1"/>
    <col min="7432" max="7432" width="14.625" style="2"/>
    <col min="7433" max="7433" width="15.875" style="2" customWidth="1"/>
    <col min="7434" max="7680" width="14.625" style="2"/>
    <col min="7681" max="7681" width="13.375" style="2" customWidth="1"/>
    <col min="7682" max="7682" width="4.625" style="2" customWidth="1"/>
    <col min="7683" max="7683" width="18.375" style="2" customWidth="1"/>
    <col min="7684" max="7687" width="15.875" style="2" customWidth="1"/>
    <col min="7688" max="7688" width="14.625" style="2"/>
    <col min="7689" max="7689" width="15.875" style="2" customWidth="1"/>
    <col min="7690" max="7936" width="14.625" style="2"/>
    <col min="7937" max="7937" width="13.375" style="2" customWidth="1"/>
    <col min="7938" max="7938" width="4.625" style="2" customWidth="1"/>
    <col min="7939" max="7939" width="18.375" style="2" customWidth="1"/>
    <col min="7940" max="7943" width="15.875" style="2" customWidth="1"/>
    <col min="7944" max="7944" width="14.625" style="2"/>
    <col min="7945" max="7945" width="15.875" style="2" customWidth="1"/>
    <col min="7946" max="8192" width="14.625" style="2"/>
    <col min="8193" max="8193" width="13.375" style="2" customWidth="1"/>
    <col min="8194" max="8194" width="4.625" style="2" customWidth="1"/>
    <col min="8195" max="8195" width="18.375" style="2" customWidth="1"/>
    <col min="8196" max="8199" width="15.875" style="2" customWidth="1"/>
    <col min="8200" max="8200" width="14.625" style="2"/>
    <col min="8201" max="8201" width="15.875" style="2" customWidth="1"/>
    <col min="8202" max="8448" width="14.625" style="2"/>
    <col min="8449" max="8449" width="13.375" style="2" customWidth="1"/>
    <col min="8450" max="8450" width="4.625" style="2" customWidth="1"/>
    <col min="8451" max="8451" width="18.375" style="2" customWidth="1"/>
    <col min="8452" max="8455" width="15.875" style="2" customWidth="1"/>
    <col min="8456" max="8456" width="14.625" style="2"/>
    <col min="8457" max="8457" width="15.875" style="2" customWidth="1"/>
    <col min="8458" max="8704" width="14.625" style="2"/>
    <col min="8705" max="8705" width="13.375" style="2" customWidth="1"/>
    <col min="8706" max="8706" width="4.625" style="2" customWidth="1"/>
    <col min="8707" max="8707" width="18.375" style="2" customWidth="1"/>
    <col min="8708" max="8711" width="15.875" style="2" customWidth="1"/>
    <col min="8712" max="8712" width="14.625" style="2"/>
    <col min="8713" max="8713" width="15.875" style="2" customWidth="1"/>
    <col min="8714" max="8960" width="14.625" style="2"/>
    <col min="8961" max="8961" width="13.375" style="2" customWidth="1"/>
    <col min="8962" max="8962" width="4.625" style="2" customWidth="1"/>
    <col min="8963" max="8963" width="18.375" style="2" customWidth="1"/>
    <col min="8964" max="8967" width="15.875" style="2" customWidth="1"/>
    <col min="8968" max="8968" width="14.625" style="2"/>
    <col min="8969" max="8969" width="15.875" style="2" customWidth="1"/>
    <col min="8970" max="9216" width="14.625" style="2"/>
    <col min="9217" max="9217" width="13.375" style="2" customWidth="1"/>
    <col min="9218" max="9218" width="4.625" style="2" customWidth="1"/>
    <col min="9219" max="9219" width="18.375" style="2" customWidth="1"/>
    <col min="9220" max="9223" width="15.875" style="2" customWidth="1"/>
    <col min="9224" max="9224" width="14.625" style="2"/>
    <col min="9225" max="9225" width="15.875" style="2" customWidth="1"/>
    <col min="9226" max="9472" width="14.625" style="2"/>
    <col min="9473" max="9473" width="13.375" style="2" customWidth="1"/>
    <col min="9474" max="9474" width="4.625" style="2" customWidth="1"/>
    <col min="9475" max="9475" width="18.375" style="2" customWidth="1"/>
    <col min="9476" max="9479" width="15.875" style="2" customWidth="1"/>
    <col min="9480" max="9480" width="14.625" style="2"/>
    <col min="9481" max="9481" width="15.875" style="2" customWidth="1"/>
    <col min="9482" max="9728" width="14.625" style="2"/>
    <col min="9729" max="9729" width="13.375" style="2" customWidth="1"/>
    <col min="9730" max="9730" width="4.625" style="2" customWidth="1"/>
    <col min="9731" max="9731" width="18.375" style="2" customWidth="1"/>
    <col min="9732" max="9735" width="15.875" style="2" customWidth="1"/>
    <col min="9736" max="9736" width="14.625" style="2"/>
    <col min="9737" max="9737" width="15.875" style="2" customWidth="1"/>
    <col min="9738" max="9984" width="14.625" style="2"/>
    <col min="9985" max="9985" width="13.375" style="2" customWidth="1"/>
    <col min="9986" max="9986" width="4.625" style="2" customWidth="1"/>
    <col min="9987" max="9987" width="18.375" style="2" customWidth="1"/>
    <col min="9988" max="9991" width="15.875" style="2" customWidth="1"/>
    <col min="9992" max="9992" width="14.625" style="2"/>
    <col min="9993" max="9993" width="15.875" style="2" customWidth="1"/>
    <col min="9994" max="10240" width="14.625" style="2"/>
    <col min="10241" max="10241" width="13.375" style="2" customWidth="1"/>
    <col min="10242" max="10242" width="4.625" style="2" customWidth="1"/>
    <col min="10243" max="10243" width="18.375" style="2" customWidth="1"/>
    <col min="10244" max="10247" width="15.875" style="2" customWidth="1"/>
    <col min="10248" max="10248" width="14.625" style="2"/>
    <col min="10249" max="10249" width="15.875" style="2" customWidth="1"/>
    <col min="10250" max="10496" width="14.625" style="2"/>
    <col min="10497" max="10497" width="13.375" style="2" customWidth="1"/>
    <col min="10498" max="10498" width="4.625" style="2" customWidth="1"/>
    <col min="10499" max="10499" width="18.375" style="2" customWidth="1"/>
    <col min="10500" max="10503" width="15.875" style="2" customWidth="1"/>
    <col min="10504" max="10504" width="14.625" style="2"/>
    <col min="10505" max="10505" width="15.875" style="2" customWidth="1"/>
    <col min="10506" max="10752" width="14.625" style="2"/>
    <col min="10753" max="10753" width="13.375" style="2" customWidth="1"/>
    <col min="10754" max="10754" width="4.625" style="2" customWidth="1"/>
    <col min="10755" max="10755" width="18.375" style="2" customWidth="1"/>
    <col min="10756" max="10759" width="15.875" style="2" customWidth="1"/>
    <col min="10760" max="10760" width="14.625" style="2"/>
    <col min="10761" max="10761" width="15.875" style="2" customWidth="1"/>
    <col min="10762" max="11008" width="14.625" style="2"/>
    <col min="11009" max="11009" width="13.375" style="2" customWidth="1"/>
    <col min="11010" max="11010" width="4.625" style="2" customWidth="1"/>
    <col min="11011" max="11011" width="18.375" style="2" customWidth="1"/>
    <col min="11012" max="11015" width="15.875" style="2" customWidth="1"/>
    <col min="11016" max="11016" width="14.625" style="2"/>
    <col min="11017" max="11017" width="15.875" style="2" customWidth="1"/>
    <col min="11018" max="11264" width="14.625" style="2"/>
    <col min="11265" max="11265" width="13.375" style="2" customWidth="1"/>
    <col min="11266" max="11266" width="4.625" style="2" customWidth="1"/>
    <col min="11267" max="11267" width="18.375" style="2" customWidth="1"/>
    <col min="11268" max="11271" width="15.875" style="2" customWidth="1"/>
    <col min="11272" max="11272" width="14.625" style="2"/>
    <col min="11273" max="11273" width="15.875" style="2" customWidth="1"/>
    <col min="11274" max="11520" width="14.625" style="2"/>
    <col min="11521" max="11521" width="13.375" style="2" customWidth="1"/>
    <col min="11522" max="11522" width="4.625" style="2" customWidth="1"/>
    <col min="11523" max="11523" width="18.375" style="2" customWidth="1"/>
    <col min="11524" max="11527" width="15.875" style="2" customWidth="1"/>
    <col min="11528" max="11528" width="14.625" style="2"/>
    <col min="11529" max="11529" width="15.875" style="2" customWidth="1"/>
    <col min="11530" max="11776" width="14.625" style="2"/>
    <col min="11777" max="11777" width="13.375" style="2" customWidth="1"/>
    <col min="11778" max="11778" width="4.625" style="2" customWidth="1"/>
    <col min="11779" max="11779" width="18.375" style="2" customWidth="1"/>
    <col min="11780" max="11783" width="15.875" style="2" customWidth="1"/>
    <col min="11784" max="11784" width="14.625" style="2"/>
    <col min="11785" max="11785" width="15.875" style="2" customWidth="1"/>
    <col min="11786" max="12032" width="14.625" style="2"/>
    <col min="12033" max="12033" width="13.375" style="2" customWidth="1"/>
    <col min="12034" max="12034" width="4.625" style="2" customWidth="1"/>
    <col min="12035" max="12035" width="18.375" style="2" customWidth="1"/>
    <col min="12036" max="12039" width="15.875" style="2" customWidth="1"/>
    <col min="12040" max="12040" width="14.625" style="2"/>
    <col min="12041" max="12041" width="15.875" style="2" customWidth="1"/>
    <col min="12042" max="12288" width="14.625" style="2"/>
    <col min="12289" max="12289" width="13.375" style="2" customWidth="1"/>
    <col min="12290" max="12290" width="4.625" style="2" customWidth="1"/>
    <col min="12291" max="12291" width="18.375" style="2" customWidth="1"/>
    <col min="12292" max="12295" width="15.875" style="2" customWidth="1"/>
    <col min="12296" max="12296" width="14.625" style="2"/>
    <col min="12297" max="12297" width="15.875" style="2" customWidth="1"/>
    <col min="12298" max="12544" width="14.625" style="2"/>
    <col min="12545" max="12545" width="13.375" style="2" customWidth="1"/>
    <col min="12546" max="12546" width="4.625" style="2" customWidth="1"/>
    <col min="12547" max="12547" width="18.375" style="2" customWidth="1"/>
    <col min="12548" max="12551" width="15.875" style="2" customWidth="1"/>
    <col min="12552" max="12552" width="14.625" style="2"/>
    <col min="12553" max="12553" width="15.875" style="2" customWidth="1"/>
    <col min="12554" max="12800" width="14.625" style="2"/>
    <col min="12801" max="12801" width="13.375" style="2" customWidth="1"/>
    <col min="12802" max="12802" width="4.625" style="2" customWidth="1"/>
    <col min="12803" max="12803" width="18.375" style="2" customWidth="1"/>
    <col min="12804" max="12807" width="15.875" style="2" customWidth="1"/>
    <col min="12808" max="12808" width="14.625" style="2"/>
    <col min="12809" max="12809" width="15.875" style="2" customWidth="1"/>
    <col min="12810" max="13056" width="14.625" style="2"/>
    <col min="13057" max="13057" width="13.375" style="2" customWidth="1"/>
    <col min="13058" max="13058" width="4.625" style="2" customWidth="1"/>
    <col min="13059" max="13059" width="18.375" style="2" customWidth="1"/>
    <col min="13060" max="13063" width="15.875" style="2" customWidth="1"/>
    <col min="13064" max="13064" width="14.625" style="2"/>
    <col min="13065" max="13065" width="15.875" style="2" customWidth="1"/>
    <col min="13066" max="13312" width="14.625" style="2"/>
    <col min="13313" max="13313" width="13.375" style="2" customWidth="1"/>
    <col min="13314" max="13314" width="4.625" style="2" customWidth="1"/>
    <col min="13315" max="13315" width="18.375" style="2" customWidth="1"/>
    <col min="13316" max="13319" width="15.875" style="2" customWidth="1"/>
    <col min="13320" max="13320" width="14.625" style="2"/>
    <col min="13321" max="13321" width="15.875" style="2" customWidth="1"/>
    <col min="13322" max="13568" width="14.625" style="2"/>
    <col min="13569" max="13569" width="13.375" style="2" customWidth="1"/>
    <col min="13570" max="13570" width="4.625" style="2" customWidth="1"/>
    <col min="13571" max="13571" width="18.375" style="2" customWidth="1"/>
    <col min="13572" max="13575" width="15.875" style="2" customWidth="1"/>
    <col min="13576" max="13576" width="14.625" style="2"/>
    <col min="13577" max="13577" width="15.875" style="2" customWidth="1"/>
    <col min="13578" max="13824" width="14.625" style="2"/>
    <col min="13825" max="13825" width="13.375" style="2" customWidth="1"/>
    <col min="13826" max="13826" width="4.625" style="2" customWidth="1"/>
    <col min="13827" max="13827" width="18.375" style="2" customWidth="1"/>
    <col min="13828" max="13831" width="15.875" style="2" customWidth="1"/>
    <col min="13832" max="13832" width="14.625" style="2"/>
    <col min="13833" max="13833" width="15.875" style="2" customWidth="1"/>
    <col min="13834" max="14080" width="14.625" style="2"/>
    <col min="14081" max="14081" width="13.375" style="2" customWidth="1"/>
    <col min="14082" max="14082" width="4.625" style="2" customWidth="1"/>
    <col min="14083" max="14083" width="18.375" style="2" customWidth="1"/>
    <col min="14084" max="14087" width="15.875" style="2" customWidth="1"/>
    <col min="14088" max="14088" width="14.625" style="2"/>
    <col min="14089" max="14089" width="15.875" style="2" customWidth="1"/>
    <col min="14090" max="14336" width="14.625" style="2"/>
    <col min="14337" max="14337" width="13.375" style="2" customWidth="1"/>
    <col min="14338" max="14338" width="4.625" style="2" customWidth="1"/>
    <col min="14339" max="14339" width="18.375" style="2" customWidth="1"/>
    <col min="14340" max="14343" width="15.875" style="2" customWidth="1"/>
    <col min="14344" max="14344" width="14.625" style="2"/>
    <col min="14345" max="14345" width="15.875" style="2" customWidth="1"/>
    <col min="14346" max="14592" width="14.625" style="2"/>
    <col min="14593" max="14593" width="13.375" style="2" customWidth="1"/>
    <col min="14594" max="14594" width="4.625" style="2" customWidth="1"/>
    <col min="14595" max="14595" width="18.375" style="2" customWidth="1"/>
    <col min="14596" max="14599" width="15.875" style="2" customWidth="1"/>
    <col min="14600" max="14600" width="14.625" style="2"/>
    <col min="14601" max="14601" width="15.875" style="2" customWidth="1"/>
    <col min="14602" max="14848" width="14.625" style="2"/>
    <col min="14849" max="14849" width="13.375" style="2" customWidth="1"/>
    <col min="14850" max="14850" width="4.625" style="2" customWidth="1"/>
    <col min="14851" max="14851" width="18.375" style="2" customWidth="1"/>
    <col min="14852" max="14855" width="15.875" style="2" customWidth="1"/>
    <col min="14856" max="14856" width="14.625" style="2"/>
    <col min="14857" max="14857" width="15.875" style="2" customWidth="1"/>
    <col min="14858" max="15104" width="14.625" style="2"/>
    <col min="15105" max="15105" width="13.375" style="2" customWidth="1"/>
    <col min="15106" max="15106" width="4.625" style="2" customWidth="1"/>
    <col min="15107" max="15107" width="18.375" style="2" customWidth="1"/>
    <col min="15108" max="15111" width="15.875" style="2" customWidth="1"/>
    <col min="15112" max="15112" width="14.625" style="2"/>
    <col min="15113" max="15113" width="15.875" style="2" customWidth="1"/>
    <col min="15114" max="15360" width="14.625" style="2"/>
    <col min="15361" max="15361" width="13.375" style="2" customWidth="1"/>
    <col min="15362" max="15362" width="4.625" style="2" customWidth="1"/>
    <col min="15363" max="15363" width="18.375" style="2" customWidth="1"/>
    <col min="15364" max="15367" width="15.875" style="2" customWidth="1"/>
    <col min="15368" max="15368" width="14.625" style="2"/>
    <col min="15369" max="15369" width="15.875" style="2" customWidth="1"/>
    <col min="15370" max="15616" width="14.625" style="2"/>
    <col min="15617" max="15617" width="13.375" style="2" customWidth="1"/>
    <col min="15618" max="15618" width="4.625" style="2" customWidth="1"/>
    <col min="15619" max="15619" width="18.375" style="2" customWidth="1"/>
    <col min="15620" max="15623" width="15.875" style="2" customWidth="1"/>
    <col min="15624" max="15624" width="14.625" style="2"/>
    <col min="15625" max="15625" width="15.875" style="2" customWidth="1"/>
    <col min="15626" max="15872" width="14.625" style="2"/>
    <col min="15873" max="15873" width="13.375" style="2" customWidth="1"/>
    <col min="15874" max="15874" width="4.625" style="2" customWidth="1"/>
    <col min="15875" max="15875" width="18.375" style="2" customWidth="1"/>
    <col min="15876" max="15879" width="15.875" style="2" customWidth="1"/>
    <col min="15880" max="15880" width="14.625" style="2"/>
    <col min="15881" max="15881" width="15.875" style="2" customWidth="1"/>
    <col min="15882" max="16128" width="14.625" style="2"/>
    <col min="16129" max="16129" width="13.375" style="2" customWidth="1"/>
    <col min="16130" max="16130" width="4.625" style="2" customWidth="1"/>
    <col min="16131" max="16131" width="18.375" style="2" customWidth="1"/>
    <col min="16132" max="16135" width="15.875" style="2" customWidth="1"/>
    <col min="16136" max="16136" width="14.625" style="2"/>
    <col min="16137" max="16137" width="15.875" style="2" customWidth="1"/>
    <col min="16138" max="16384" width="14.625" style="2"/>
  </cols>
  <sheetData>
    <row r="1" spans="1:10" x14ac:dyDescent="0.2">
      <c r="A1" s="1"/>
    </row>
    <row r="6" spans="1:10" x14ac:dyDescent="0.2">
      <c r="D6" s="4" t="s">
        <v>125</v>
      </c>
    </row>
    <row r="7" spans="1:10" x14ac:dyDescent="0.2">
      <c r="F7" s="1" t="s">
        <v>46</v>
      </c>
    </row>
    <row r="8" spans="1:10" ht="18" thickBot="1" x14ac:dyDescent="0.25">
      <c r="B8" s="5"/>
      <c r="C8" s="7" t="s">
        <v>126</v>
      </c>
      <c r="D8" s="5"/>
      <c r="E8" s="5"/>
      <c r="F8" s="5"/>
      <c r="G8" s="5"/>
      <c r="H8" s="5"/>
      <c r="I8" s="5"/>
      <c r="J8" s="5"/>
    </row>
    <row r="9" spans="1:10" x14ac:dyDescent="0.2">
      <c r="D9" s="8"/>
      <c r="E9" s="8"/>
      <c r="F9" s="9"/>
      <c r="G9" s="11" t="s">
        <v>127</v>
      </c>
      <c r="H9" s="9"/>
      <c r="I9" s="11" t="s">
        <v>128</v>
      </c>
      <c r="J9" s="9"/>
    </row>
    <row r="10" spans="1:10" x14ac:dyDescent="0.2">
      <c r="B10" s="9"/>
      <c r="C10" s="9"/>
      <c r="D10" s="11" t="s">
        <v>129</v>
      </c>
      <c r="E10" s="11" t="s">
        <v>130</v>
      </c>
      <c r="F10" s="11" t="s">
        <v>131</v>
      </c>
      <c r="G10" s="11" t="s">
        <v>132</v>
      </c>
      <c r="H10" s="11" t="s">
        <v>133</v>
      </c>
      <c r="I10" s="11" t="s">
        <v>132</v>
      </c>
      <c r="J10" s="11" t="s">
        <v>133</v>
      </c>
    </row>
    <row r="11" spans="1:10" x14ac:dyDescent="0.2">
      <c r="D11" s="13" t="s">
        <v>134</v>
      </c>
      <c r="E11" s="17" t="s">
        <v>135</v>
      </c>
      <c r="F11" s="17" t="s">
        <v>135</v>
      </c>
      <c r="G11" s="17" t="s">
        <v>136</v>
      </c>
      <c r="H11" s="17" t="s">
        <v>136</v>
      </c>
      <c r="I11" s="53" t="s">
        <v>137</v>
      </c>
      <c r="J11" s="53" t="s">
        <v>137</v>
      </c>
    </row>
    <row r="12" spans="1:10" x14ac:dyDescent="0.2">
      <c r="C12" s="29" t="s">
        <v>60</v>
      </c>
      <c r="D12" s="18">
        <f>SUM(D14:D69)</f>
        <v>263699</v>
      </c>
      <c r="E12" s="3">
        <f>SUM(E14:E69)</f>
        <v>838083</v>
      </c>
      <c r="F12" s="54">
        <f>E12/D12</f>
        <v>3.1781804254092734</v>
      </c>
      <c r="G12" s="39">
        <v>5.76</v>
      </c>
      <c r="H12" s="39">
        <v>1.81</v>
      </c>
      <c r="I12" s="47">
        <v>113.1</v>
      </c>
      <c r="J12" s="47">
        <v>35.6</v>
      </c>
    </row>
    <row r="13" spans="1:10" x14ac:dyDescent="0.2">
      <c r="D13" s="8"/>
      <c r="F13" s="32"/>
      <c r="G13" s="32"/>
      <c r="H13" s="32"/>
      <c r="I13" s="51"/>
      <c r="J13" s="51"/>
    </row>
    <row r="14" spans="1:10" x14ac:dyDescent="0.2">
      <c r="C14" s="1" t="s">
        <v>138</v>
      </c>
      <c r="D14" s="40">
        <v>85769</v>
      </c>
      <c r="E14" s="21">
        <v>269798</v>
      </c>
      <c r="F14" s="32">
        <f t="shared" ref="F14:F20" si="0">E14/D14</f>
        <v>3.1456353694225188</v>
      </c>
      <c r="G14" s="41">
        <v>5.55</v>
      </c>
      <c r="H14" s="41">
        <v>1.76</v>
      </c>
      <c r="I14" s="49">
        <v>108.5</v>
      </c>
      <c r="J14" s="49">
        <v>34.5</v>
      </c>
    </row>
    <row r="15" spans="1:10" x14ac:dyDescent="0.2">
      <c r="C15" s="1" t="s">
        <v>139</v>
      </c>
      <c r="D15" s="40">
        <v>11104</v>
      </c>
      <c r="E15" s="21">
        <v>35725</v>
      </c>
      <c r="F15" s="32">
        <f t="shared" si="0"/>
        <v>3.2173090778097984</v>
      </c>
      <c r="G15" s="41">
        <v>6.04</v>
      </c>
      <c r="H15" s="41">
        <v>1.88</v>
      </c>
      <c r="I15" s="49">
        <v>118.8</v>
      </c>
      <c r="J15" s="49">
        <v>36.9</v>
      </c>
    </row>
    <row r="16" spans="1:10" x14ac:dyDescent="0.2">
      <c r="C16" s="1" t="s">
        <v>140</v>
      </c>
      <c r="D16" s="40">
        <v>12045</v>
      </c>
      <c r="E16" s="21">
        <v>44060</v>
      </c>
      <c r="F16" s="32">
        <f t="shared" si="0"/>
        <v>3.6579493565794934</v>
      </c>
      <c r="G16" s="41">
        <v>6.39</v>
      </c>
      <c r="H16" s="41">
        <v>1.75</v>
      </c>
      <c r="I16" s="49">
        <v>132.5</v>
      </c>
      <c r="J16" s="49">
        <v>36.200000000000003</v>
      </c>
    </row>
    <row r="17" spans="3:10" x14ac:dyDescent="0.2">
      <c r="C17" s="1" t="s">
        <v>141</v>
      </c>
      <c r="D17" s="40">
        <v>8179</v>
      </c>
      <c r="E17" s="21">
        <v>29226</v>
      </c>
      <c r="F17" s="32">
        <f t="shared" si="0"/>
        <v>3.5732974691282551</v>
      </c>
      <c r="G17" s="41">
        <v>6.21</v>
      </c>
      <c r="H17" s="41">
        <v>1.74</v>
      </c>
      <c r="I17" s="49">
        <v>126.4</v>
      </c>
      <c r="J17" s="49">
        <v>35.4</v>
      </c>
    </row>
    <row r="18" spans="3:10" x14ac:dyDescent="0.2">
      <c r="C18" s="1" t="s">
        <v>142</v>
      </c>
      <c r="D18" s="40">
        <v>6780</v>
      </c>
      <c r="E18" s="21">
        <v>22062</v>
      </c>
      <c r="F18" s="32">
        <f t="shared" si="0"/>
        <v>3.2539823008849558</v>
      </c>
      <c r="G18" s="41">
        <v>6.04</v>
      </c>
      <c r="H18" s="41">
        <v>1.86</v>
      </c>
      <c r="I18" s="49">
        <v>121.6</v>
      </c>
      <c r="J18" s="49">
        <v>37.4</v>
      </c>
    </row>
    <row r="19" spans="3:10" x14ac:dyDescent="0.2">
      <c r="C19" s="1" t="s">
        <v>143</v>
      </c>
      <c r="D19" s="40">
        <v>17713</v>
      </c>
      <c r="E19" s="21">
        <v>53747</v>
      </c>
      <c r="F19" s="32">
        <f t="shared" si="0"/>
        <v>3.0343250719810309</v>
      </c>
      <c r="G19" s="41">
        <v>5.47</v>
      </c>
      <c r="H19" s="41">
        <v>1.8</v>
      </c>
      <c r="I19" s="49">
        <v>107</v>
      </c>
      <c r="J19" s="49">
        <v>35.299999999999997</v>
      </c>
    </row>
    <row r="20" spans="3:10" x14ac:dyDescent="0.2">
      <c r="C20" s="1" t="s">
        <v>144</v>
      </c>
      <c r="D20" s="40">
        <v>9601</v>
      </c>
      <c r="E20" s="21">
        <v>24924</v>
      </c>
      <c r="F20" s="32">
        <f t="shared" si="0"/>
        <v>2.595979585459848</v>
      </c>
      <c r="G20" s="41">
        <v>4.76</v>
      </c>
      <c r="H20" s="41">
        <v>1.83</v>
      </c>
      <c r="I20" s="49">
        <v>90</v>
      </c>
      <c r="J20" s="49">
        <v>34.700000000000003</v>
      </c>
    </row>
    <row r="21" spans="3:10" x14ac:dyDescent="0.2">
      <c r="D21" s="40"/>
      <c r="E21" s="21"/>
      <c r="F21" s="32"/>
      <c r="G21" s="41"/>
      <c r="H21" s="41"/>
      <c r="I21" s="49"/>
      <c r="J21" s="49"/>
    </row>
    <row r="22" spans="3:10" x14ac:dyDescent="0.2">
      <c r="C22" s="1" t="s">
        <v>145</v>
      </c>
      <c r="D22" s="40">
        <v>3719</v>
      </c>
      <c r="E22" s="21">
        <v>13639</v>
      </c>
      <c r="F22" s="32">
        <f t="shared" ref="F22:F30" si="1">E22/D22</f>
        <v>3.667383705297123</v>
      </c>
      <c r="G22" s="41">
        <v>6.57</v>
      </c>
      <c r="H22" s="41">
        <v>1.79</v>
      </c>
      <c r="I22" s="49">
        <v>130.9</v>
      </c>
      <c r="J22" s="49">
        <v>35.700000000000003</v>
      </c>
    </row>
    <row r="23" spans="3:10" x14ac:dyDescent="0.2">
      <c r="C23" s="1" t="s">
        <v>146</v>
      </c>
      <c r="D23" s="40">
        <v>2369</v>
      </c>
      <c r="E23" s="21">
        <v>7807</v>
      </c>
      <c r="F23" s="32">
        <f t="shared" si="1"/>
        <v>3.2954833262980161</v>
      </c>
      <c r="G23" s="41">
        <v>6.12</v>
      </c>
      <c r="H23" s="41">
        <v>1.86</v>
      </c>
      <c r="I23" s="49">
        <v>115.8</v>
      </c>
      <c r="J23" s="49">
        <v>35.200000000000003</v>
      </c>
    </row>
    <row r="24" spans="3:10" x14ac:dyDescent="0.2">
      <c r="C24" s="1" t="s">
        <v>147</v>
      </c>
      <c r="D24" s="40">
        <v>1498</v>
      </c>
      <c r="E24" s="21">
        <v>4173</v>
      </c>
      <c r="F24" s="32">
        <f t="shared" si="1"/>
        <v>2.7857142857142856</v>
      </c>
      <c r="G24" s="41">
        <v>5.9</v>
      </c>
      <c r="H24" s="41">
        <v>2.12</v>
      </c>
      <c r="I24" s="49">
        <v>111.2</v>
      </c>
      <c r="J24" s="49">
        <v>39.9</v>
      </c>
    </row>
    <row r="25" spans="3:10" x14ac:dyDescent="0.2">
      <c r="C25" s="1" t="s">
        <v>148</v>
      </c>
      <c r="D25" s="40">
        <v>3812</v>
      </c>
      <c r="E25" s="21">
        <v>13499</v>
      </c>
      <c r="F25" s="32">
        <f t="shared" si="1"/>
        <v>3.5411857292759708</v>
      </c>
      <c r="G25" s="41">
        <v>6.53</v>
      </c>
      <c r="H25" s="41">
        <v>1.84</v>
      </c>
      <c r="I25" s="49">
        <v>132.5</v>
      </c>
      <c r="J25" s="49">
        <v>37.4</v>
      </c>
    </row>
    <row r="26" spans="3:10" x14ac:dyDescent="0.2">
      <c r="C26" s="1" t="s">
        <v>149</v>
      </c>
      <c r="D26" s="40">
        <v>4284</v>
      </c>
      <c r="E26" s="21">
        <v>15524</v>
      </c>
      <c r="F26" s="32">
        <f t="shared" si="1"/>
        <v>3.6237161531279178</v>
      </c>
      <c r="G26" s="41">
        <v>6.66</v>
      </c>
      <c r="H26" s="41">
        <v>1.84</v>
      </c>
      <c r="I26" s="49">
        <v>137.19999999999999</v>
      </c>
      <c r="J26" s="49">
        <v>37.9</v>
      </c>
    </row>
    <row r="27" spans="3:10" x14ac:dyDescent="0.2">
      <c r="C27" s="1" t="s">
        <v>150</v>
      </c>
      <c r="D27" s="40">
        <v>2225</v>
      </c>
      <c r="E27" s="21">
        <v>7940</v>
      </c>
      <c r="F27" s="32">
        <f t="shared" si="1"/>
        <v>3.5685393258426967</v>
      </c>
      <c r="G27" s="41">
        <v>6.73</v>
      </c>
      <c r="H27" s="41">
        <v>1.89</v>
      </c>
      <c r="I27" s="49">
        <v>141.4</v>
      </c>
      <c r="J27" s="49">
        <v>39.6</v>
      </c>
    </row>
    <row r="28" spans="3:10" x14ac:dyDescent="0.2">
      <c r="C28" s="1" t="s">
        <v>151</v>
      </c>
      <c r="D28" s="40">
        <v>2152</v>
      </c>
      <c r="E28" s="21">
        <v>7480</v>
      </c>
      <c r="F28" s="32">
        <f t="shared" si="1"/>
        <v>3.475836431226766</v>
      </c>
      <c r="G28" s="41">
        <v>6.37</v>
      </c>
      <c r="H28" s="41">
        <v>1.83</v>
      </c>
      <c r="I28" s="49">
        <v>129.30000000000001</v>
      </c>
      <c r="J28" s="49">
        <v>37.200000000000003</v>
      </c>
    </row>
    <row r="29" spans="3:10" x14ac:dyDescent="0.2">
      <c r="C29" s="1" t="s">
        <v>152</v>
      </c>
      <c r="D29" s="40">
        <v>5378</v>
      </c>
      <c r="E29" s="21">
        <v>18531</v>
      </c>
      <c r="F29" s="32">
        <f t="shared" si="1"/>
        <v>3.445704722945333</v>
      </c>
      <c r="G29" s="41">
        <v>5.98</v>
      </c>
      <c r="H29" s="41">
        <v>1.73</v>
      </c>
      <c r="I29" s="49">
        <v>120.6</v>
      </c>
      <c r="J29" s="49">
        <v>35</v>
      </c>
    </row>
    <row r="30" spans="3:10" x14ac:dyDescent="0.2">
      <c r="C30" s="1" t="s">
        <v>153</v>
      </c>
      <c r="D30" s="40">
        <v>9526</v>
      </c>
      <c r="E30" s="21">
        <v>32862</v>
      </c>
      <c r="F30" s="32">
        <f t="shared" si="1"/>
        <v>3.4497165651900064</v>
      </c>
      <c r="G30" s="41">
        <v>5.69</v>
      </c>
      <c r="H30" s="41">
        <v>1.65</v>
      </c>
      <c r="I30" s="49">
        <v>115.1</v>
      </c>
      <c r="J30" s="49">
        <v>33.4</v>
      </c>
    </row>
    <row r="31" spans="3:10" x14ac:dyDescent="0.2">
      <c r="D31" s="8"/>
    </row>
    <row r="32" spans="3:10" x14ac:dyDescent="0.2">
      <c r="C32" s="1" t="s">
        <v>77</v>
      </c>
      <c r="D32" s="40">
        <v>5329</v>
      </c>
      <c r="E32" s="21">
        <v>18898</v>
      </c>
      <c r="F32" s="32">
        <f>E32/D32</f>
        <v>3.5462563332707826</v>
      </c>
      <c r="G32" s="41">
        <v>6.71</v>
      </c>
      <c r="H32" s="41">
        <v>1.89</v>
      </c>
      <c r="I32" s="49">
        <v>142.5</v>
      </c>
      <c r="J32" s="49">
        <v>40.200000000000003</v>
      </c>
    </row>
    <row r="33" spans="3:10" x14ac:dyDescent="0.2">
      <c r="C33" s="1" t="s">
        <v>154</v>
      </c>
      <c r="D33" s="40">
        <v>3819</v>
      </c>
      <c r="E33" s="21">
        <v>12772</v>
      </c>
      <c r="F33" s="32">
        <f>E33/D33</f>
        <v>3.3443309766954701</v>
      </c>
      <c r="G33" s="41">
        <v>6.09</v>
      </c>
      <c r="H33" s="41">
        <v>1.82</v>
      </c>
      <c r="I33" s="49">
        <v>120.2</v>
      </c>
      <c r="J33" s="49">
        <v>35.9</v>
      </c>
    </row>
    <row r="34" spans="3:10" x14ac:dyDescent="0.2">
      <c r="C34" s="1" t="s">
        <v>155</v>
      </c>
      <c r="D34" s="40">
        <v>1543</v>
      </c>
      <c r="E34" s="21">
        <v>5532</v>
      </c>
      <c r="F34" s="32">
        <f>E34/D34</f>
        <v>3.5852235904082956</v>
      </c>
      <c r="G34" s="41">
        <v>6.33</v>
      </c>
      <c r="H34" s="41">
        <v>1.77</v>
      </c>
      <c r="I34" s="49">
        <v>128.80000000000001</v>
      </c>
      <c r="J34" s="49">
        <v>35.9</v>
      </c>
    </row>
    <row r="35" spans="3:10" x14ac:dyDescent="0.2">
      <c r="C35" s="1" t="s">
        <v>156</v>
      </c>
      <c r="D35" s="40">
        <v>1393</v>
      </c>
      <c r="E35" s="21">
        <v>4001</v>
      </c>
      <c r="F35" s="32">
        <f>E35/D35</f>
        <v>2.872218234027279</v>
      </c>
      <c r="G35" s="41">
        <v>5.87</v>
      </c>
      <c r="H35" s="41">
        <v>2.04</v>
      </c>
      <c r="I35" s="49">
        <v>111.3</v>
      </c>
      <c r="J35" s="49">
        <v>38.799999999999997</v>
      </c>
    </row>
    <row r="36" spans="3:10" x14ac:dyDescent="0.2">
      <c r="C36" s="1" t="s">
        <v>157</v>
      </c>
      <c r="D36" s="40">
        <v>221</v>
      </c>
      <c r="E36" s="21">
        <v>561</v>
      </c>
      <c r="F36" s="32">
        <f>E36/D36</f>
        <v>2.5384615384615383</v>
      </c>
      <c r="G36" s="41">
        <v>5.68</v>
      </c>
      <c r="H36" s="41">
        <v>2.2400000000000002</v>
      </c>
      <c r="I36" s="49">
        <v>95.2</v>
      </c>
      <c r="J36" s="49">
        <v>37.5</v>
      </c>
    </row>
    <row r="37" spans="3:10" x14ac:dyDescent="0.2">
      <c r="D37" s="8"/>
    </row>
    <row r="38" spans="3:10" x14ac:dyDescent="0.2">
      <c r="C38" s="1" t="s">
        <v>158</v>
      </c>
      <c r="D38" s="40">
        <v>3680</v>
      </c>
      <c r="E38" s="21">
        <v>12533</v>
      </c>
      <c r="F38" s="32">
        <f>E38/D38</f>
        <v>3.4057065217391305</v>
      </c>
      <c r="G38" s="41">
        <v>5.87</v>
      </c>
      <c r="H38" s="41">
        <v>1.72</v>
      </c>
      <c r="I38" s="49">
        <v>117.3</v>
      </c>
      <c r="J38" s="49">
        <v>34.4</v>
      </c>
    </row>
    <row r="39" spans="3:10" x14ac:dyDescent="0.2">
      <c r="C39" s="1" t="s">
        <v>159</v>
      </c>
      <c r="D39" s="40">
        <v>1948</v>
      </c>
      <c r="E39" s="21">
        <v>7275</v>
      </c>
      <c r="F39" s="32">
        <f>E39/D39</f>
        <v>3.7345995893223818</v>
      </c>
      <c r="G39" s="41">
        <v>6.6</v>
      </c>
      <c r="H39" s="41">
        <v>1.77</v>
      </c>
      <c r="I39" s="49">
        <v>132.6</v>
      </c>
      <c r="J39" s="49">
        <v>35.5</v>
      </c>
    </row>
    <row r="40" spans="3:10" x14ac:dyDescent="0.2">
      <c r="C40" s="1" t="s">
        <v>160</v>
      </c>
      <c r="D40" s="40">
        <v>3279</v>
      </c>
      <c r="E40" s="21">
        <v>12500</v>
      </c>
      <c r="F40" s="32">
        <f>E40/D40</f>
        <v>3.8121378469045442</v>
      </c>
      <c r="G40" s="41">
        <v>6.84</v>
      </c>
      <c r="H40" s="41">
        <v>1.8</v>
      </c>
      <c r="I40" s="49">
        <v>139.1</v>
      </c>
      <c r="J40" s="49">
        <v>36.5</v>
      </c>
    </row>
    <row r="41" spans="3:10" x14ac:dyDescent="0.2">
      <c r="C41" s="1" t="s">
        <v>161</v>
      </c>
      <c r="D41" s="40">
        <v>2664</v>
      </c>
      <c r="E41" s="21">
        <v>9324</v>
      </c>
      <c r="F41" s="32">
        <f>E41/D41</f>
        <v>3.5</v>
      </c>
      <c r="G41" s="41">
        <v>6.27</v>
      </c>
      <c r="H41" s="41">
        <v>1.79</v>
      </c>
      <c r="I41" s="49">
        <v>125.5</v>
      </c>
      <c r="J41" s="49">
        <v>35.9</v>
      </c>
    </row>
    <row r="42" spans="3:10" x14ac:dyDescent="0.2">
      <c r="C42" s="1" t="s">
        <v>162</v>
      </c>
      <c r="D42" s="40">
        <v>1959</v>
      </c>
      <c r="E42" s="21">
        <v>5141</v>
      </c>
      <c r="F42" s="32">
        <f>E42/D42</f>
        <v>2.624298111281266</v>
      </c>
      <c r="G42" s="41">
        <v>5.52</v>
      </c>
      <c r="H42" s="41">
        <v>2.1</v>
      </c>
      <c r="I42" s="49">
        <v>88.5</v>
      </c>
      <c r="J42" s="49">
        <v>33.700000000000003</v>
      </c>
    </row>
    <row r="43" spans="3:10" x14ac:dyDescent="0.2">
      <c r="D43" s="8"/>
    </row>
    <row r="44" spans="3:10" x14ac:dyDescent="0.2">
      <c r="C44" s="1" t="s">
        <v>163</v>
      </c>
      <c r="D44" s="40">
        <v>2399</v>
      </c>
      <c r="E44" s="21">
        <v>7095</v>
      </c>
      <c r="F44" s="32">
        <f t="shared" ref="F44:F53" si="2">E44/D44</f>
        <v>2.9574822842851187</v>
      </c>
      <c r="G44" s="41">
        <v>5.66</v>
      </c>
      <c r="H44" s="41">
        <v>1.91</v>
      </c>
      <c r="I44" s="49">
        <v>113.2</v>
      </c>
      <c r="J44" s="49">
        <v>38.299999999999997</v>
      </c>
    </row>
    <row r="45" spans="3:10" x14ac:dyDescent="0.2">
      <c r="C45" s="1" t="s">
        <v>164</v>
      </c>
      <c r="D45" s="40">
        <v>2040</v>
      </c>
      <c r="E45" s="21">
        <v>6630</v>
      </c>
      <c r="F45" s="32">
        <f t="shared" si="2"/>
        <v>3.25</v>
      </c>
      <c r="G45" s="41">
        <v>6.28</v>
      </c>
      <c r="H45" s="41">
        <v>1.93</v>
      </c>
      <c r="I45" s="49">
        <v>119.2</v>
      </c>
      <c r="J45" s="49">
        <v>36.700000000000003</v>
      </c>
    </row>
    <row r="46" spans="3:10" x14ac:dyDescent="0.2">
      <c r="C46" s="1" t="s">
        <v>165</v>
      </c>
      <c r="D46" s="40">
        <v>2006</v>
      </c>
      <c r="E46" s="21">
        <v>6528</v>
      </c>
      <c r="F46" s="32">
        <f t="shared" si="2"/>
        <v>3.2542372881355934</v>
      </c>
      <c r="G46" s="41">
        <v>6.11</v>
      </c>
      <c r="H46" s="41">
        <v>1.88</v>
      </c>
      <c r="I46" s="49">
        <v>118.2</v>
      </c>
      <c r="J46" s="49">
        <v>36.299999999999997</v>
      </c>
    </row>
    <row r="47" spans="3:10" x14ac:dyDescent="0.2">
      <c r="C47" s="1" t="s">
        <v>166</v>
      </c>
      <c r="D47" s="40">
        <v>1714</v>
      </c>
      <c r="E47" s="21">
        <v>6381</v>
      </c>
      <c r="F47" s="32">
        <f t="shared" si="2"/>
        <v>3.7228704784130691</v>
      </c>
      <c r="G47" s="41">
        <v>6.48</v>
      </c>
      <c r="H47" s="41">
        <v>1.74</v>
      </c>
      <c r="I47" s="49">
        <v>125</v>
      </c>
      <c r="J47" s="49">
        <v>33.6</v>
      </c>
    </row>
    <row r="48" spans="3:10" x14ac:dyDescent="0.2">
      <c r="C48" s="1" t="s">
        <v>167</v>
      </c>
      <c r="D48" s="40">
        <v>800</v>
      </c>
      <c r="E48" s="21">
        <v>2372</v>
      </c>
      <c r="F48" s="32">
        <f t="shared" si="2"/>
        <v>2.9649999999999999</v>
      </c>
      <c r="G48" s="41">
        <v>5.74</v>
      </c>
      <c r="H48" s="41">
        <v>1.93</v>
      </c>
      <c r="I48" s="49">
        <v>103.5</v>
      </c>
      <c r="J48" s="49">
        <v>34.9</v>
      </c>
    </row>
    <row r="49" spans="3:10" x14ac:dyDescent="0.2">
      <c r="C49" s="1" t="s">
        <v>168</v>
      </c>
      <c r="D49" s="40">
        <v>853</v>
      </c>
      <c r="E49" s="21">
        <v>2162</v>
      </c>
      <c r="F49" s="32">
        <f t="shared" si="2"/>
        <v>2.5345838218053927</v>
      </c>
      <c r="G49" s="41">
        <v>5.25</v>
      </c>
      <c r="H49" s="41">
        <v>2.0699999999999998</v>
      </c>
      <c r="I49" s="49">
        <v>90</v>
      </c>
      <c r="J49" s="49">
        <v>35.5</v>
      </c>
    </row>
    <row r="50" spans="3:10" x14ac:dyDescent="0.2">
      <c r="C50" s="1" t="s">
        <v>169</v>
      </c>
      <c r="D50" s="40">
        <v>1591</v>
      </c>
      <c r="E50" s="21">
        <v>4491</v>
      </c>
      <c r="F50" s="32">
        <f t="shared" si="2"/>
        <v>2.822752985543683</v>
      </c>
      <c r="G50" s="41">
        <v>5.52</v>
      </c>
      <c r="H50" s="41">
        <v>1.96</v>
      </c>
      <c r="I50" s="49">
        <v>100.7</v>
      </c>
      <c r="J50" s="49">
        <v>35.700000000000003</v>
      </c>
    </row>
    <row r="51" spans="3:10" x14ac:dyDescent="0.2">
      <c r="C51" s="1" t="s">
        <v>170</v>
      </c>
      <c r="D51" s="40">
        <v>1568</v>
      </c>
      <c r="E51" s="21">
        <v>6515</v>
      </c>
      <c r="F51" s="32">
        <f t="shared" si="2"/>
        <v>4.1549744897959187</v>
      </c>
      <c r="G51" s="41">
        <v>6.89</v>
      </c>
      <c r="H51" s="41">
        <v>1.66</v>
      </c>
      <c r="I51" s="49">
        <v>130.6</v>
      </c>
      <c r="J51" s="49">
        <v>31.4</v>
      </c>
    </row>
    <row r="52" spans="3:10" x14ac:dyDescent="0.2">
      <c r="C52" s="1" t="s">
        <v>171</v>
      </c>
      <c r="D52" s="40">
        <v>2117</v>
      </c>
      <c r="E52" s="21">
        <v>7179</v>
      </c>
      <c r="F52" s="32">
        <f t="shared" si="2"/>
        <v>3.3911195087387811</v>
      </c>
      <c r="G52" s="41">
        <v>6.23</v>
      </c>
      <c r="H52" s="41">
        <v>1.84</v>
      </c>
      <c r="I52" s="49">
        <v>122</v>
      </c>
      <c r="J52" s="49">
        <v>36</v>
      </c>
    </row>
    <row r="53" spans="3:10" x14ac:dyDescent="0.2">
      <c r="C53" s="1" t="s">
        <v>172</v>
      </c>
      <c r="D53" s="40">
        <v>2603</v>
      </c>
      <c r="E53" s="21">
        <v>9274</v>
      </c>
      <c r="F53" s="32">
        <f t="shared" si="2"/>
        <v>3.5628121398386479</v>
      </c>
      <c r="G53" s="41">
        <v>6.41</v>
      </c>
      <c r="H53" s="41">
        <v>1.8</v>
      </c>
      <c r="I53" s="49">
        <v>123.6</v>
      </c>
      <c r="J53" s="49">
        <v>34.700000000000003</v>
      </c>
    </row>
    <row r="54" spans="3:10" x14ac:dyDescent="0.2">
      <c r="D54" s="8"/>
    </row>
    <row r="55" spans="3:10" x14ac:dyDescent="0.2">
      <c r="C55" s="1" t="s">
        <v>173</v>
      </c>
      <c r="D55" s="40">
        <v>4934</v>
      </c>
      <c r="E55" s="21">
        <v>14531</v>
      </c>
      <c r="F55" s="32">
        <f t="shared" ref="F55:F61" si="3">E55/D55</f>
        <v>2.9450749898662343</v>
      </c>
      <c r="G55" s="41">
        <v>5.29</v>
      </c>
      <c r="H55" s="41">
        <v>1.8</v>
      </c>
      <c r="I55" s="49">
        <v>108.3</v>
      </c>
      <c r="J55" s="49">
        <v>36.799999999999997</v>
      </c>
    </row>
    <row r="56" spans="3:10" x14ac:dyDescent="0.2">
      <c r="C56" s="1" t="s">
        <v>174</v>
      </c>
      <c r="D56" s="40">
        <v>1361</v>
      </c>
      <c r="E56" s="21">
        <v>3330</v>
      </c>
      <c r="F56" s="32">
        <f t="shared" si="3"/>
        <v>2.4467303453343132</v>
      </c>
      <c r="G56" s="41">
        <v>5.07</v>
      </c>
      <c r="H56" s="41">
        <v>2.0699999999999998</v>
      </c>
      <c r="I56" s="49">
        <v>87.3</v>
      </c>
      <c r="J56" s="49">
        <v>35.700000000000003</v>
      </c>
    </row>
    <row r="57" spans="3:10" x14ac:dyDescent="0.2">
      <c r="C57" s="1" t="s">
        <v>175</v>
      </c>
      <c r="D57" s="40">
        <v>1041</v>
      </c>
      <c r="E57" s="21">
        <v>2674</v>
      </c>
      <c r="F57" s="32">
        <f t="shared" si="3"/>
        <v>2.568683957732949</v>
      </c>
      <c r="G57" s="41">
        <v>4.99</v>
      </c>
      <c r="H57" s="41">
        <v>1.9</v>
      </c>
      <c r="I57" s="49">
        <v>88.1</v>
      </c>
      <c r="J57" s="49">
        <v>33.5</v>
      </c>
    </row>
    <row r="58" spans="3:10" x14ac:dyDescent="0.2">
      <c r="C58" s="1" t="s">
        <v>176</v>
      </c>
      <c r="D58" s="40">
        <v>3524</v>
      </c>
      <c r="E58" s="21">
        <v>11212</v>
      </c>
      <c r="F58" s="32">
        <f t="shared" si="3"/>
        <v>3.1816118047673099</v>
      </c>
      <c r="G58" s="41">
        <v>5.8</v>
      </c>
      <c r="H58" s="41">
        <v>1.82</v>
      </c>
      <c r="I58" s="49">
        <v>115.3</v>
      </c>
      <c r="J58" s="49">
        <v>36.200000000000003</v>
      </c>
    </row>
    <row r="59" spans="3:10" x14ac:dyDescent="0.2">
      <c r="C59" s="1" t="s">
        <v>177</v>
      </c>
      <c r="D59" s="40">
        <v>1682</v>
      </c>
      <c r="E59" s="34">
        <v>4520</v>
      </c>
      <c r="F59" s="32">
        <f t="shared" si="3"/>
        <v>2.6872770511296076</v>
      </c>
      <c r="G59" s="41">
        <v>5.65</v>
      </c>
      <c r="H59" s="41">
        <v>2.1</v>
      </c>
      <c r="I59" s="49">
        <v>104</v>
      </c>
      <c r="J59" s="49">
        <v>38.700000000000003</v>
      </c>
    </row>
    <row r="60" spans="3:10" x14ac:dyDescent="0.2">
      <c r="C60" s="1" t="s">
        <v>178</v>
      </c>
      <c r="D60" s="40">
        <v>2000</v>
      </c>
      <c r="E60" s="34">
        <v>5021</v>
      </c>
      <c r="F60" s="32">
        <f t="shared" si="3"/>
        <v>2.5105</v>
      </c>
      <c r="G60" s="41">
        <v>5.42</v>
      </c>
      <c r="H60" s="41">
        <v>2.16</v>
      </c>
      <c r="I60" s="49">
        <v>96.2</v>
      </c>
      <c r="J60" s="49">
        <v>38.299999999999997</v>
      </c>
    </row>
    <row r="61" spans="3:10" x14ac:dyDescent="0.2">
      <c r="C61" s="1" t="s">
        <v>179</v>
      </c>
      <c r="D61" s="40">
        <v>5354</v>
      </c>
      <c r="E61" s="34">
        <v>13638</v>
      </c>
      <c r="F61" s="32">
        <f t="shared" si="3"/>
        <v>2.5472543892416883</v>
      </c>
      <c r="G61" s="41">
        <v>5.15</v>
      </c>
      <c r="H61" s="41">
        <v>2.02</v>
      </c>
      <c r="I61" s="49">
        <v>96.2</v>
      </c>
      <c r="J61" s="49">
        <v>37.799999999999997</v>
      </c>
    </row>
    <row r="62" spans="3:10" x14ac:dyDescent="0.2">
      <c r="D62" s="8"/>
    </row>
    <row r="63" spans="3:10" x14ac:dyDescent="0.2">
      <c r="C63" s="1" t="s">
        <v>104</v>
      </c>
      <c r="D63" s="40">
        <v>6294</v>
      </c>
      <c r="E63" s="21">
        <v>16304</v>
      </c>
      <c r="F63" s="32">
        <f t="shared" ref="F63:F69" si="4">E63/D63</f>
        <v>2.5904035589450269</v>
      </c>
      <c r="G63" s="41">
        <v>5.08</v>
      </c>
      <c r="H63" s="41">
        <v>1.96</v>
      </c>
      <c r="I63" s="49">
        <v>92.5</v>
      </c>
      <c r="J63" s="49">
        <v>35.700000000000003</v>
      </c>
    </row>
    <row r="64" spans="3:10" x14ac:dyDescent="0.2">
      <c r="C64" s="1" t="s">
        <v>180</v>
      </c>
      <c r="D64" s="40">
        <v>1289</v>
      </c>
      <c r="E64" s="21">
        <v>3249</v>
      </c>
      <c r="F64" s="32">
        <f t="shared" si="4"/>
        <v>2.5205585725368502</v>
      </c>
      <c r="G64" s="41">
        <v>5.21</v>
      </c>
      <c r="H64" s="41">
        <v>2.0699999999999998</v>
      </c>
      <c r="I64" s="49">
        <v>94.3</v>
      </c>
      <c r="J64" s="49">
        <v>37.4</v>
      </c>
    </row>
    <row r="65" spans="1:10" x14ac:dyDescent="0.2">
      <c r="C65" s="1" t="s">
        <v>181</v>
      </c>
      <c r="D65" s="40">
        <v>2260</v>
      </c>
      <c r="E65" s="21">
        <v>5696</v>
      </c>
      <c r="F65" s="32">
        <f t="shared" si="4"/>
        <v>2.5203539823008851</v>
      </c>
      <c r="G65" s="41">
        <v>5.0999999999999996</v>
      </c>
      <c r="H65" s="41">
        <v>2.02</v>
      </c>
      <c r="I65" s="49">
        <v>93.7</v>
      </c>
      <c r="J65" s="49">
        <v>37.200000000000003</v>
      </c>
    </row>
    <row r="66" spans="1:10" x14ac:dyDescent="0.2">
      <c r="C66" s="1" t="s">
        <v>182</v>
      </c>
      <c r="D66" s="40">
        <v>1600</v>
      </c>
      <c r="E66" s="21">
        <v>3632</v>
      </c>
      <c r="F66" s="32">
        <f t="shared" si="4"/>
        <v>2.27</v>
      </c>
      <c r="G66" s="41">
        <v>5.24</v>
      </c>
      <c r="H66" s="41">
        <v>2.31</v>
      </c>
      <c r="I66" s="49">
        <v>84.7</v>
      </c>
      <c r="J66" s="49">
        <v>37.299999999999997</v>
      </c>
    </row>
    <row r="67" spans="1:10" x14ac:dyDescent="0.2">
      <c r="C67" s="1" t="s">
        <v>183</v>
      </c>
      <c r="D67" s="40">
        <v>781</v>
      </c>
      <c r="E67" s="21">
        <v>1790</v>
      </c>
      <c r="F67" s="32">
        <f t="shared" si="4"/>
        <v>2.2919334186939819</v>
      </c>
      <c r="G67" s="41">
        <v>4.8600000000000003</v>
      </c>
      <c r="H67" s="41">
        <v>2.12</v>
      </c>
      <c r="I67" s="49">
        <v>78.5</v>
      </c>
      <c r="J67" s="49">
        <v>34.200000000000003</v>
      </c>
    </row>
    <row r="68" spans="1:10" x14ac:dyDescent="0.2">
      <c r="C68" s="1" t="s">
        <v>184</v>
      </c>
      <c r="D68" s="40">
        <v>1623</v>
      </c>
      <c r="E68" s="21">
        <v>3799</v>
      </c>
      <c r="F68" s="32">
        <f t="shared" si="4"/>
        <v>2.3407270486752925</v>
      </c>
      <c r="G68" s="41">
        <v>4.87</v>
      </c>
      <c r="H68" s="41">
        <v>2.08</v>
      </c>
      <c r="I68" s="49">
        <v>80.8</v>
      </c>
      <c r="J68" s="49">
        <v>34.5</v>
      </c>
    </row>
    <row r="69" spans="1:10" x14ac:dyDescent="0.2">
      <c r="C69" s="1" t="s">
        <v>185</v>
      </c>
      <c r="D69" s="40">
        <v>276</v>
      </c>
      <c r="E69" s="21">
        <v>526</v>
      </c>
      <c r="F69" s="32">
        <f t="shared" si="4"/>
        <v>1.9057971014492754</v>
      </c>
      <c r="G69" s="41">
        <v>4.5999999999999996</v>
      </c>
      <c r="H69" s="41">
        <v>2.41</v>
      </c>
      <c r="I69" s="49">
        <v>67.400000000000006</v>
      </c>
      <c r="J69" s="49">
        <v>35.4</v>
      </c>
    </row>
    <row r="70" spans="1:10" ht="18" thickBot="1" x14ac:dyDescent="0.25">
      <c r="B70" s="5"/>
      <c r="C70" s="5"/>
      <c r="D70" s="26"/>
      <c r="E70" s="5"/>
      <c r="F70" s="5"/>
      <c r="G70" s="5"/>
      <c r="H70" s="5"/>
      <c r="I70" s="5"/>
      <c r="J70" s="5"/>
    </row>
    <row r="71" spans="1:10" x14ac:dyDescent="0.2">
      <c r="D71" s="1" t="s">
        <v>186</v>
      </c>
    </row>
    <row r="72" spans="1:10" x14ac:dyDescent="0.2">
      <c r="D72" s="1" t="s">
        <v>111</v>
      </c>
    </row>
    <row r="73" spans="1:10" x14ac:dyDescent="0.2">
      <c r="A73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P27" sqref="P27"/>
    </sheetView>
  </sheetViews>
  <sheetFormatPr defaultColWidth="9.625" defaultRowHeight="17.25" x14ac:dyDescent="0.2"/>
  <cols>
    <col min="1" max="1" width="13.375" style="2" customWidth="1"/>
    <col min="2" max="2" width="15.875" style="2" customWidth="1"/>
    <col min="3" max="4" width="12.125" style="2" customWidth="1"/>
    <col min="5" max="5" width="9.625" style="2"/>
    <col min="6" max="6" width="10.875" style="2" customWidth="1"/>
    <col min="7" max="7" width="9.625" style="2"/>
    <col min="8" max="8" width="10.875" style="2" customWidth="1"/>
    <col min="9" max="9" width="12.125" style="2" customWidth="1"/>
    <col min="10" max="10" width="9.625" style="2"/>
    <col min="11" max="12" width="10.875" style="2" customWidth="1"/>
    <col min="13" max="256" width="9.625" style="2"/>
    <col min="257" max="257" width="13.375" style="2" customWidth="1"/>
    <col min="258" max="258" width="15.875" style="2" customWidth="1"/>
    <col min="259" max="260" width="12.125" style="2" customWidth="1"/>
    <col min="261" max="261" width="9.625" style="2"/>
    <col min="262" max="262" width="10.875" style="2" customWidth="1"/>
    <col min="263" max="263" width="9.625" style="2"/>
    <col min="264" max="264" width="10.875" style="2" customWidth="1"/>
    <col min="265" max="265" width="12.125" style="2" customWidth="1"/>
    <col min="266" max="266" width="9.625" style="2"/>
    <col min="267" max="268" width="10.875" style="2" customWidth="1"/>
    <col min="269" max="512" width="9.625" style="2"/>
    <col min="513" max="513" width="13.375" style="2" customWidth="1"/>
    <col min="514" max="514" width="15.875" style="2" customWidth="1"/>
    <col min="515" max="516" width="12.125" style="2" customWidth="1"/>
    <col min="517" max="517" width="9.625" style="2"/>
    <col min="518" max="518" width="10.875" style="2" customWidth="1"/>
    <col min="519" max="519" width="9.625" style="2"/>
    <col min="520" max="520" width="10.875" style="2" customWidth="1"/>
    <col min="521" max="521" width="12.125" style="2" customWidth="1"/>
    <col min="522" max="522" width="9.625" style="2"/>
    <col min="523" max="524" width="10.875" style="2" customWidth="1"/>
    <col min="525" max="768" width="9.625" style="2"/>
    <col min="769" max="769" width="13.375" style="2" customWidth="1"/>
    <col min="770" max="770" width="15.875" style="2" customWidth="1"/>
    <col min="771" max="772" width="12.125" style="2" customWidth="1"/>
    <col min="773" max="773" width="9.625" style="2"/>
    <col min="774" max="774" width="10.875" style="2" customWidth="1"/>
    <col min="775" max="775" width="9.625" style="2"/>
    <col min="776" max="776" width="10.875" style="2" customWidth="1"/>
    <col min="777" max="777" width="12.125" style="2" customWidth="1"/>
    <col min="778" max="778" width="9.625" style="2"/>
    <col min="779" max="780" width="10.875" style="2" customWidth="1"/>
    <col min="781" max="1024" width="9.625" style="2"/>
    <col min="1025" max="1025" width="13.375" style="2" customWidth="1"/>
    <col min="1026" max="1026" width="15.875" style="2" customWidth="1"/>
    <col min="1027" max="1028" width="12.125" style="2" customWidth="1"/>
    <col min="1029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12.125" style="2" customWidth="1"/>
    <col min="1034" max="1034" width="9.625" style="2"/>
    <col min="1035" max="1036" width="10.875" style="2" customWidth="1"/>
    <col min="1037" max="1280" width="9.625" style="2"/>
    <col min="1281" max="1281" width="13.375" style="2" customWidth="1"/>
    <col min="1282" max="1282" width="15.875" style="2" customWidth="1"/>
    <col min="1283" max="1284" width="12.125" style="2" customWidth="1"/>
    <col min="1285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12.125" style="2" customWidth="1"/>
    <col min="1290" max="1290" width="9.625" style="2"/>
    <col min="1291" max="1292" width="10.875" style="2" customWidth="1"/>
    <col min="1293" max="1536" width="9.625" style="2"/>
    <col min="1537" max="1537" width="13.375" style="2" customWidth="1"/>
    <col min="1538" max="1538" width="15.875" style="2" customWidth="1"/>
    <col min="1539" max="1540" width="12.125" style="2" customWidth="1"/>
    <col min="1541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12.125" style="2" customWidth="1"/>
    <col min="1546" max="1546" width="9.625" style="2"/>
    <col min="1547" max="1548" width="10.875" style="2" customWidth="1"/>
    <col min="1549" max="1792" width="9.625" style="2"/>
    <col min="1793" max="1793" width="13.375" style="2" customWidth="1"/>
    <col min="1794" max="1794" width="15.875" style="2" customWidth="1"/>
    <col min="1795" max="1796" width="12.125" style="2" customWidth="1"/>
    <col min="1797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12.125" style="2" customWidth="1"/>
    <col min="1802" max="1802" width="9.625" style="2"/>
    <col min="1803" max="1804" width="10.875" style="2" customWidth="1"/>
    <col min="1805" max="2048" width="9.625" style="2"/>
    <col min="2049" max="2049" width="13.375" style="2" customWidth="1"/>
    <col min="2050" max="2050" width="15.875" style="2" customWidth="1"/>
    <col min="2051" max="2052" width="12.125" style="2" customWidth="1"/>
    <col min="2053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12.125" style="2" customWidth="1"/>
    <col min="2058" max="2058" width="9.625" style="2"/>
    <col min="2059" max="2060" width="10.875" style="2" customWidth="1"/>
    <col min="2061" max="2304" width="9.625" style="2"/>
    <col min="2305" max="2305" width="13.375" style="2" customWidth="1"/>
    <col min="2306" max="2306" width="15.875" style="2" customWidth="1"/>
    <col min="2307" max="2308" width="12.125" style="2" customWidth="1"/>
    <col min="2309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12.125" style="2" customWidth="1"/>
    <col min="2314" max="2314" width="9.625" style="2"/>
    <col min="2315" max="2316" width="10.875" style="2" customWidth="1"/>
    <col min="2317" max="2560" width="9.625" style="2"/>
    <col min="2561" max="2561" width="13.375" style="2" customWidth="1"/>
    <col min="2562" max="2562" width="15.875" style="2" customWidth="1"/>
    <col min="2563" max="2564" width="12.125" style="2" customWidth="1"/>
    <col min="2565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12.125" style="2" customWidth="1"/>
    <col min="2570" max="2570" width="9.625" style="2"/>
    <col min="2571" max="2572" width="10.875" style="2" customWidth="1"/>
    <col min="2573" max="2816" width="9.625" style="2"/>
    <col min="2817" max="2817" width="13.375" style="2" customWidth="1"/>
    <col min="2818" max="2818" width="15.875" style="2" customWidth="1"/>
    <col min="2819" max="2820" width="12.125" style="2" customWidth="1"/>
    <col min="2821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12.125" style="2" customWidth="1"/>
    <col min="2826" max="2826" width="9.625" style="2"/>
    <col min="2827" max="2828" width="10.875" style="2" customWidth="1"/>
    <col min="2829" max="3072" width="9.625" style="2"/>
    <col min="3073" max="3073" width="13.375" style="2" customWidth="1"/>
    <col min="3074" max="3074" width="15.875" style="2" customWidth="1"/>
    <col min="3075" max="3076" width="12.125" style="2" customWidth="1"/>
    <col min="3077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12.125" style="2" customWidth="1"/>
    <col min="3082" max="3082" width="9.625" style="2"/>
    <col min="3083" max="3084" width="10.875" style="2" customWidth="1"/>
    <col min="3085" max="3328" width="9.625" style="2"/>
    <col min="3329" max="3329" width="13.375" style="2" customWidth="1"/>
    <col min="3330" max="3330" width="15.875" style="2" customWidth="1"/>
    <col min="3331" max="3332" width="12.125" style="2" customWidth="1"/>
    <col min="3333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12.125" style="2" customWidth="1"/>
    <col min="3338" max="3338" width="9.625" style="2"/>
    <col min="3339" max="3340" width="10.875" style="2" customWidth="1"/>
    <col min="3341" max="3584" width="9.625" style="2"/>
    <col min="3585" max="3585" width="13.375" style="2" customWidth="1"/>
    <col min="3586" max="3586" width="15.875" style="2" customWidth="1"/>
    <col min="3587" max="3588" width="12.125" style="2" customWidth="1"/>
    <col min="3589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12.125" style="2" customWidth="1"/>
    <col min="3594" max="3594" width="9.625" style="2"/>
    <col min="3595" max="3596" width="10.875" style="2" customWidth="1"/>
    <col min="3597" max="3840" width="9.625" style="2"/>
    <col min="3841" max="3841" width="13.375" style="2" customWidth="1"/>
    <col min="3842" max="3842" width="15.875" style="2" customWidth="1"/>
    <col min="3843" max="3844" width="12.125" style="2" customWidth="1"/>
    <col min="3845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12.125" style="2" customWidth="1"/>
    <col min="3850" max="3850" width="9.625" style="2"/>
    <col min="3851" max="3852" width="10.875" style="2" customWidth="1"/>
    <col min="3853" max="4096" width="9.625" style="2"/>
    <col min="4097" max="4097" width="13.375" style="2" customWidth="1"/>
    <col min="4098" max="4098" width="15.875" style="2" customWidth="1"/>
    <col min="4099" max="4100" width="12.125" style="2" customWidth="1"/>
    <col min="4101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12.125" style="2" customWidth="1"/>
    <col min="4106" max="4106" width="9.625" style="2"/>
    <col min="4107" max="4108" width="10.875" style="2" customWidth="1"/>
    <col min="4109" max="4352" width="9.625" style="2"/>
    <col min="4353" max="4353" width="13.375" style="2" customWidth="1"/>
    <col min="4354" max="4354" width="15.875" style="2" customWidth="1"/>
    <col min="4355" max="4356" width="12.125" style="2" customWidth="1"/>
    <col min="4357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12.125" style="2" customWidth="1"/>
    <col min="4362" max="4362" width="9.625" style="2"/>
    <col min="4363" max="4364" width="10.875" style="2" customWidth="1"/>
    <col min="4365" max="4608" width="9.625" style="2"/>
    <col min="4609" max="4609" width="13.375" style="2" customWidth="1"/>
    <col min="4610" max="4610" width="15.875" style="2" customWidth="1"/>
    <col min="4611" max="4612" width="12.125" style="2" customWidth="1"/>
    <col min="4613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12.125" style="2" customWidth="1"/>
    <col min="4618" max="4618" width="9.625" style="2"/>
    <col min="4619" max="4620" width="10.875" style="2" customWidth="1"/>
    <col min="4621" max="4864" width="9.625" style="2"/>
    <col min="4865" max="4865" width="13.375" style="2" customWidth="1"/>
    <col min="4866" max="4866" width="15.875" style="2" customWidth="1"/>
    <col min="4867" max="4868" width="12.125" style="2" customWidth="1"/>
    <col min="4869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12.125" style="2" customWidth="1"/>
    <col min="4874" max="4874" width="9.625" style="2"/>
    <col min="4875" max="4876" width="10.875" style="2" customWidth="1"/>
    <col min="4877" max="5120" width="9.625" style="2"/>
    <col min="5121" max="5121" width="13.375" style="2" customWidth="1"/>
    <col min="5122" max="5122" width="15.875" style="2" customWidth="1"/>
    <col min="5123" max="5124" width="12.125" style="2" customWidth="1"/>
    <col min="5125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12.125" style="2" customWidth="1"/>
    <col min="5130" max="5130" width="9.625" style="2"/>
    <col min="5131" max="5132" width="10.875" style="2" customWidth="1"/>
    <col min="5133" max="5376" width="9.625" style="2"/>
    <col min="5377" max="5377" width="13.375" style="2" customWidth="1"/>
    <col min="5378" max="5378" width="15.875" style="2" customWidth="1"/>
    <col min="5379" max="5380" width="12.125" style="2" customWidth="1"/>
    <col min="5381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12.125" style="2" customWidth="1"/>
    <col min="5386" max="5386" width="9.625" style="2"/>
    <col min="5387" max="5388" width="10.875" style="2" customWidth="1"/>
    <col min="5389" max="5632" width="9.625" style="2"/>
    <col min="5633" max="5633" width="13.375" style="2" customWidth="1"/>
    <col min="5634" max="5634" width="15.875" style="2" customWidth="1"/>
    <col min="5635" max="5636" width="12.125" style="2" customWidth="1"/>
    <col min="5637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12.125" style="2" customWidth="1"/>
    <col min="5642" max="5642" width="9.625" style="2"/>
    <col min="5643" max="5644" width="10.875" style="2" customWidth="1"/>
    <col min="5645" max="5888" width="9.625" style="2"/>
    <col min="5889" max="5889" width="13.375" style="2" customWidth="1"/>
    <col min="5890" max="5890" width="15.875" style="2" customWidth="1"/>
    <col min="5891" max="5892" width="12.125" style="2" customWidth="1"/>
    <col min="5893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12.125" style="2" customWidth="1"/>
    <col min="5898" max="5898" width="9.625" style="2"/>
    <col min="5899" max="5900" width="10.875" style="2" customWidth="1"/>
    <col min="5901" max="6144" width="9.625" style="2"/>
    <col min="6145" max="6145" width="13.375" style="2" customWidth="1"/>
    <col min="6146" max="6146" width="15.875" style="2" customWidth="1"/>
    <col min="6147" max="6148" width="12.125" style="2" customWidth="1"/>
    <col min="6149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12.125" style="2" customWidth="1"/>
    <col min="6154" max="6154" width="9.625" style="2"/>
    <col min="6155" max="6156" width="10.875" style="2" customWidth="1"/>
    <col min="6157" max="6400" width="9.625" style="2"/>
    <col min="6401" max="6401" width="13.375" style="2" customWidth="1"/>
    <col min="6402" max="6402" width="15.875" style="2" customWidth="1"/>
    <col min="6403" max="6404" width="12.125" style="2" customWidth="1"/>
    <col min="6405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12.125" style="2" customWidth="1"/>
    <col min="6410" max="6410" width="9.625" style="2"/>
    <col min="6411" max="6412" width="10.875" style="2" customWidth="1"/>
    <col min="6413" max="6656" width="9.625" style="2"/>
    <col min="6657" max="6657" width="13.375" style="2" customWidth="1"/>
    <col min="6658" max="6658" width="15.875" style="2" customWidth="1"/>
    <col min="6659" max="6660" width="12.125" style="2" customWidth="1"/>
    <col min="6661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12.125" style="2" customWidth="1"/>
    <col min="6666" max="6666" width="9.625" style="2"/>
    <col min="6667" max="6668" width="10.875" style="2" customWidth="1"/>
    <col min="6669" max="6912" width="9.625" style="2"/>
    <col min="6913" max="6913" width="13.375" style="2" customWidth="1"/>
    <col min="6914" max="6914" width="15.875" style="2" customWidth="1"/>
    <col min="6915" max="6916" width="12.125" style="2" customWidth="1"/>
    <col min="6917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12.125" style="2" customWidth="1"/>
    <col min="6922" max="6922" width="9.625" style="2"/>
    <col min="6923" max="6924" width="10.875" style="2" customWidth="1"/>
    <col min="6925" max="7168" width="9.625" style="2"/>
    <col min="7169" max="7169" width="13.375" style="2" customWidth="1"/>
    <col min="7170" max="7170" width="15.875" style="2" customWidth="1"/>
    <col min="7171" max="7172" width="12.125" style="2" customWidth="1"/>
    <col min="7173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12.125" style="2" customWidth="1"/>
    <col min="7178" max="7178" width="9.625" style="2"/>
    <col min="7179" max="7180" width="10.875" style="2" customWidth="1"/>
    <col min="7181" max="7424" width="9.625" style="2"/>
    <col min="7425" max="7425" width="13.375" style="2" customWidth="1"/>
    <col min="7426" max="7426" width="15.875" style="2" customWidth="1"/>
    <col min="7427" max="7428" width="12.125" style="2" customWidth="1"/>
    <col min="7429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12.125" style="2" customWidth="1"/>
    <col min="7434" max="7434" width="9.625" style="2"/>
    <col min="7435" max="7436" width="10.875" style="2" customWidth="1"/>
    <col min="7437" max="7680" width="9.625" style="2"/>
    <col min="7681" max="7681" width="13.375" style="2" customWidth="1"/>
    <col min="7682" max="7682" width="15.875" style="2" customWidth="1"/>
    <col min="7683" max="7684" width="12.125" style="2" customWidth="1"/>
    <col min="7685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12.125" style="2" customWidth="1"/>
    <col min="7690" max="7690" width="9.625" style="2"/>
    <col min="7691" max="7692" width="10.875" style="2" customWidth="1"/>
    <col min="7693" max="7936" width="9.625" style="2"/>
    <col min="7937" max="7937" width="13.375" style="2" customWidth="1"/>
    <col min="7938" max="7938" width="15.875" style="2" customWidth="1"/>
    <col min="7939" max="7940" width="12.125" style="2" customWidth="1"/>
    <col min="7941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12.125" style="2" customWidth="1"/>
    <col min="7946" max="7946" width="9.625" style="2"/>
    <col min="7947" max="7948" width="10.875" style="2" customWidth="1"/>
    <col min="7949" max="8192" width="9.625" style="2"/>
    <col min="8193" max="8193" width="13.375" style="2" customWidth="1"/>
    <col min="8194" max="8194" width="15.875" style="2" customWidth="1"/>
    <col min="8195" max="8196" width="12.125" style="2" customWidth="1"/>
    <col min="8197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12.125" style="2" customWidth="1"/>
    <col min="8202" max="8202" width="9.625" style="2"/>
    <col min="8203" max="8204" width="10.875" style="2" customWidth="1"/>
    <col min="8205" max="8448" width="9.625" style="2"/>
    <col min="8449" max="8449" width="13.375" style="2" customWidth="1"/>
    <col min="8450" max="8450" width="15.875" style="2" customWidth="1"/>
    <col min="8451" max="8452" width="12.125" style="2" customWidth="1"/>
    <col min="8453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12.125" style="2" customWidth="1"/>
    <col min="8458" max="8458" width="9.625" style="2"/>
    <col min="8459" max="8460" width="10.875" style="2" customWidth="1"/>
    <col min="8461" max="8704" width="9.625" style="2"/>
    <col min="8705" max="8705" width="13.375" style="2" customWidth="1"/>
    <col min="8706" max="8706" width="15.875" style="2" customWidth="1"/>
    <col min="8707" max="8708" width="12.125" style="2" customWidth="1"/>
    <col min="8709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12.125" style="2" customWidth="1"/>
    <col min="8714" max="8714" width="9.625" style="2"/>
    <col min="8715" max="8716" width="10.875" style="2" customWidth="1"/>
    <col min="8717" max="8960" width="9.625" style="2"/>
    <col min="8961" max="8961" width="13.375" style="2" customWidth="1"/>
    <col min="8962" max="8962" width="15.875" style="2" customWidth="1"/>
    <col min="8963" max="8964" width="12.125" style="2" customWidth="1"/>
    <col min="8965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12.125" style="2" customWidth="1"/>
    <col min="8970" max="8970" width="9.625" style="2"/>
    <col min="8971" max="8972" width="10.875" style="2" customWidth="1"/>
    <col min="8973" max="9216" width="9.625" style="2"/>
    <col min="9217" max="9217" width="13.375" style="2" customWidth="1"/>
    <col min="9218" max="9218" width="15.875" style="2" customWidth="1"/>
    <col min="9219" max="9220" width="12.125" style="2" customWidth="1"/>
    <col min="9221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12.125" style="2" customWidth="1"/>
    <col min="9226" max="9226" width="9.625" style="2"/>
    <col min="9227" max="9228" width="10.875" style="2" customWidth="1"/>
    <col min="9229" max="9472" width="9.625" style="2"/>
    <col min="9473" max="9473" width="13.375" style="2" customWidth="1"/>
    <col min="9474" max="9474" width="15.875" style="2" customWidth="1"/>
    <col min="9475" max="9476" width="12.125" style="2" customWidth="1"/>
    <col min="9477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12.125" style="2" customWidth="1"/>
    <col min="9482" max="9482" width="9.625" style="2"/>
    <col min="9483" max="9484" width="10.875" style="2" customWidth="1"/>
    <col min="9485" max="9728" width="9.625" style="2"/>
    <col min="9729" max="9729" width="13.375" style="2" customWidth="1"/>
    <col min="9730" max="9730" width="15.875" style="2" customWidth="1"/>
    <col min="9731" max="9732" width="12.125" style="2" customWidth="1"/>
    <col min="9733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12.125" style="2" customWidth="1"/>
    <col min="9738" max="9738" width="9.625" style="2"/>
    <col min="9739" max="9740" width="10.875" style="2" customWidth="1"/>
    <col min="9741" max="9984" width="9.625" style="2"/>
    <col min="9985" max="9985" width="13.375" style="2" customWidth="1"/>
    <col min="9986" max="9986" width="15.875" style="2" customWidth="1"/>
    <col min="9987" max="9988" width="12.125" style="2" customWidth="1"/>
    <col min="9989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12.125" style="2" customWidth="1"/>
    <col min="9994" max="9994" width="9.625" style="2"/>
    <col min="9995" max="9996" width="10.875" style="2" customWidth="1"/>
    <col min="9997" max="10240" width="9.625" style="2"/>
    <col min="10241" max="10241" width="13.375" style="2" customWidth="1"/>
    <col min="10242" max="10242" width="15.875" style="2" customWidth="1"/>
    <col min="10243" max="10244" width="12.125" style="2" customWidth="1"/>
    <col min="10245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12.125" style="2" customWidth="1"/>
    <col min="10250" max="10250" width="9.625" style="2"/>
    <col min="10251" max="10252" width="10.875" style="2" customWidth="1"/>
    <col min="10253" max="10496" width="9.625" style="2"/>
    <col min="10497" max="10497" width="13.375" style="2" customWidth="1"/>
    <col min="10498" max="10498" width="15.875" style="2" customWidth="1"/>
    <col min="10499" max="10500" width="12.125" style="2" customWidth="1"/>
    <col min="10501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12.125" style="2" customWidth="1"/>
    <col min="10506" max="10506" width="9.625" style="2"/>
    <col min="10507" max="10508" width="10.875" style="2" customWidth="1"/>
    <col min="10509" max="10752" width="9.625" style="2"/>
    <col min="10753" max="10753" width="13.375" style="2" customWidth="1"/>
    <col min="10754" max="10754" width="15.875" style="2" customWidth="1"/>
    <col min="10755" max="10756" width="12.125" style="2" customWidth="1"/>
    <col min="10757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12.125" style="2" customWidth="1"/>
    <col min="10762" max="10762" width="9.625" style="2"/>
    <col min="10763" max="10764" width="10.875" style="2" customWidth="1"/>
    <col min="10765" max="11008" width="9.625" style="2"/>
    <col min="11009" max="11009" width="13.375" style="2" customWidth="1"/>
    <col min="11010" max="11010" width="15.875" style="2" customWidth="1"/>
    <col min="11011" max="11012" width="12.125" style="2" customWidth="1"/>
    <col min="11013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12.125" style="2" customWidth="1"/>
    <col min="11018" max="11018" width="9.625" style="2"/>
    <col min="11019" max="11020" width="10.875" style="2" customWidth="1"/>
    <col min="11021" max="11264" width="9.625" style="2"/>
    <col min="11265" max="11265" width="13.375" style="2" customWidth="1"/>
    <col min="11266" max="11266" width="15.875" style="2" customWidth="1"/>
    <col min="11267" max="11268" width="12.125" style="2" customWidth="1"/>
    <col min="11269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12.125" style="2" customWidth="1"/>
    <col min="11274" max="11274" width="9.625" style="2"/>
    <col min="11275" max="11276" width="10.875" style="2" customWidth="1"/>
    <col min="11277" max="11520" width="9.625" style="2"/>
    <col min="11521" max="11521" width="13.375" style="2" customWidth="1"/>
    <col min="11522" max="11522" width="15.875" style="2" customWidth="1"/>
    <col min="11523" max="11524" width="12.125" style="2" customWidth="1"/>
    <col min="11525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12.125" style="2" customWidth="1"/>
    <col min="11530" max="11530" width="9.625" style="2"/>
    <col min="11531" max="11532" width="10.875" style="2" customWidth="1"/>
    <col min="11533" max="11776" width="9.625" style="2"/>
    <col min="11777" max="11777" width="13.375" style="2" customWidth="1"/>
    <col min="11778" max="11778" width="15.875" style="2" customWidth="1"/>
    <col min="11779" max="11780" width="12.125" style="2" customWidth="1"/>
    <col min="11781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12.125" style="2" customWidth="1"/>
    <col min="11786" max="11786" width="9.625" style="2"/>
    <col min="11787" max="11788" width="10.875" style="2" customWidth="1"/>
    <col min="11789" max="12032" width="9.625" style="2"/>
    <col min="12033" max="12033" width="13.375" style="2" customWidth="1"/>
    <col min="12034" max="12034" width="15.875" style="2" customWidth="1"/>
    <col min="12035" max="12036" width="12.125" style="2" customWidth="1"/>
    <col min="12037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12.125" style="2" customWidth="1"/>
    <col min="12042" max="12042" width="9.625" style="2"/>
    <col min="12043" max="12044" width="10.875" style="2" customWidth="1"/>
    <col min="12045" max="12288" width="9.625" style="2"/>
    <col min="12289" max="12289" width="13.375" style="2" customWidth="1"/>
    <col min="12290" max="12290" width="15.875" style="2" customWidth="1"/>
    <col min="12291" max="12292" width="12.125" style="2" customWidth="1"/>
    <col min="12293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12.125" style="2" customWidth="1"/>
    <col min="12298" max="12298" width="9.625" style="2"/>
    <col min="12299" max="12300" width="10.875" style="2" customWidth="1"/>
    <col min="12301" max="12544" width="9.625" style="2"/>
    <col min="12545" max="12545" width="13.375" style="2" customWidth="1"/>
    <col min="12546" max="12546" width="15.875" style="2" customWidth="1"/>
    <col min="12547" max="12548" width="12.125" style="2" customWidth="1"/>
    <col min="12549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12.125" style="2" customWidth="1"/>
    <col min="12554" max="12554" width="9.625" style="2"/>
    <col min="12555" max="12556" width="10.875" style="2" customWidth="1"/>
    <col min="12557" max="12800" width="9.625" style="2"/>
    <col min="12801" max="12801" width="13.375" style="2" customWidth="1"/>
    <col min="12802" max="12802" width="15.875" style="2" customWidth="1"/>
    <col min="12803" max="12804" width="12.125" style="2" customWidth="1"/>
    <col min="12805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12.125" style="2" customWidth="1"/>
    <col min="12810" max="12810" width="9.625" style="2"/>
    <col min="12811" max="12812" width="10.875" style="2" customWidth="1"/>
    <col min="12813" max="13056" width="9.625" style="2"/>
    <col min="13057" max="13057" width="13.375" style="2" customWidth="1"/>
    <col min="13058" max="13058" width="15.875" style="2" customWidth="1"/>
    <col min="13059" max="13060" width="12.125" style="2" customWidth="1"/>
    <col min="13061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12.125" style="2" customWidth="1"/>
    <col min="13066" max="13066" width="9.625" style="2"/>
    <col min="13067" max="13068" width="10.875" style="2" customWidth="1"/>
    <col min="13069" max="13312" width="9.625" style="2"/>
    <col min="13313" max="13313" width="13.375" style="2" customWidth="1"/>
    <col min="13314" max="13314" width="15.875" style="2" customWidth="1"/>
    <col min="13315" max="13316" width="12.125" style="2" customWidth="1"/>
    <col min="13317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12.125" style="2" customWidth="1"/>
    <col min="13322" max="13322" width="9.625" style="2"/>
    <col min="13323" max="13324" width="10.875" style="2" customWidth="1"/>
    <col min="13325" max="13568" width="9.625" style="2"/>
    <col min="13569" max="13569" width="13.375" style="2" customWidth="1"/>
    <col min="13570" max="13570" width="15.875" style="2" customWidth="1"/>
    <col min="13571" max="13572" width="12.125" style="2" customWidth="1"/>
    <col min="13573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12.125" style="2" customWidth="1"/>
    <col min="13578" max="13578" width="9.625" style="2"/>
    <col min="13579" max="13580" width="10.875" style="2" customWidth="1"/>
    <col min="13581" max="13824" width="9.625" style="2"/>
    <col min="13825" max="13825" width="13.375" style="2" customWidth="1"/>
    <col min="13826" max="13826" width="15.875" style="2" customWidth="1"/>
    <col min="13827" max="13828" width="12.125" style="2" customWidth="1"/>
    <col min="13829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12.125" style="2" customWidth="1"/>
    <col min="13834" max="13834" width="9.625" style="2"/>
    <col min="13835" max="13836" width="10.875" style="2" customWidth="1"/>
    <col min="13837" max="14080" width="9.625" style="2"/>
    <col min="14081" max="14081" width="13.375" style="2" customWidth="1"/>
    <col min="14082" max="14082" width="15.875" style="2" customWidth="1"/>
    <col min="14083" max="14084" width="12.125" style="2" customWidth="1"/>
    <col min="14085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12.125" style="2" customWidth="1"/>
    <col min="14090" max="14090" width="9.625" style="2"/>
    <col min="14091" max="14092" width="10.875" style="2" customWidth="1"/>
    <col min="14093" max="14336" width="9.625" style="2"/>
    <col min="14337" max="14337" width="13.375" style="2" customWidth="1"/>
    <col min="14338" max="14338" width="15.875" style="2" customWidth="1"/>
    <col min="14339" max="14340" width="12.125" style="2" customWidth="1"/>
    <col min="14341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12.125" style="2" customWidth="1"/>
    <col min="14346" max="14346" width="9.625" style="2"/>
    <col min="14347" max="14348" width="10.875" style="2" customWidth="1"/>
    <col min="14349" max="14592" width="9.625" style="2"/>
    <col min="14593" max="14593" width="13.375" style="2" customWidth="1"/>
    <col min="14594" max="14594" width="15.875" style="2" customWidth="1"/>
    <col min="14595" max="14596" width="12.125" style="2" customWidth="1"/>
    <col min="14597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12.125" style="2" customWidth="1"/>
    <col min="14602" max="14602" width="9.625" style="2"/>
    <col min="14603" max="14604" width="10.875" style="2" customWidth="1"/>
    <col min="14605" max="14848" width="9.625" style="2"/>
    <col min="14849" max="14849" width="13.375" style="2" customWidth="1"/>
    <col min="14850" max="14850" width="15.875" style="2" customWidth="1"/>
    <col min="14851" max="14852" width="12.125" style="2" customWidth="1"/>
    <col min="14853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12.125" style="2" customWidth="1"/>
    <col min="14858" max="14858" width="9.625" style="2"/>
    <col min="14859" max="14860" width="10.875" style="2" customWidth="1"/>
    <col min="14861" max="15104" width="9.625" style="2"/>
    <col min="15105" max="15105" width="13.375" style="2" customWidth="1"/>
    <col min="15106" max="15106" width="15.875" style="2" customWidth="1"/>
    <col min="15107" max="15108" width="12.125" style="2" customWidth="1"/>
    <col min="15109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12.125" style="2" customWidth="1"/>
    <col min="15114" max="15114" width="9.625" style="2"/>
    <col min="15115" max="15116" width="10.875" style="2" customWidth="1"/>
    <col min="15117" max="15360" width="9.625" style="2"/>
    <col min="15361" max="15361" width="13.375" style="2" customWidth="1"/>
    <col min="15362" max="15362" width="15.875" style="2" customWidth="1"/>
    <col min="15363" max="15364" width="12.125" style="2" customWidth="1"/>
    <col min="15365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12.125" style="2" customWidth="1"/>
    <col min="15370" max="15370" width="9.625" style="2"/>
    <col min="15371" max="15372" width="10.875" style="2" customWidth="1"/>
    <col min="15373" max="15616" width="9.625" style="2"/>
    <col min="15617" max="15617" width="13.375" style="2" customWidth="1"/>
    <col min="15618" max="15618" width="15.875" style="2" customWidth="1"/>
    <col min="15619" max="15620" width="12.125" style="2" customWidth="1"/>
    <col min="15621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12.125" style="2" customWidth="1"/>
    <col min="15626" max="15626" width="9.625" style="2"/>
    <col min="15627" max="15628" width="10.875" style="2" customWidth="1"/>
    <col min="15629" max="15872" width="9.625" style="2"/>
    <col min="15873" max="15873" width="13.375" style="2" customWidth="1"/>
    <col min="15874" max="15874" width="15.875" style="2" customWidth="1"/>
    <col min="15875" max="15876" width="12.125" style="2" customWidth="1"/>
    <col min="15877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12.125" style="2" customWidth="1"/>
    <col min="15882" max="15882" width="9.625" style="2"/>
    <col min="15883" max="15884" width="10.875" style="2" customWidth="1"/>
    <col min="15885" max="16128" width="9.625" style="2"/>
    <col min="16129" max="16129" width="13.375" style="2" customWidth="1"/>
    <col min="16130" max="16130" width="15.875" style="2" customWidth="1"/>
    <col min="16131" max="16132" width="12.125" style="2" customWidth="1"/>
    <col min="16133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12.125" style="2" customWidth="1"/>
    <col min="16138" max="16138" width="9.625" style="2"/>
    <col min="16139" max="16140" width="10.875" style="2" customWidth="1"/>
    <col min="16141" max="16384" width="9.625" style="2"/>
  </cols>
  <sheetData>
    <row r="1" spans="1:13" x14ac:dyDescent="0.2">
      <c r="A1" s="1"/>
    </row>
    <row r="6" spans="1:13" x14ac:dyDescent="0.2">
      <c r="D6" s="4" t="s">
        <v>187</v>
      </c>
    </row>
    <row r="7" spans="1:13" ht="18" thickBot="1" x14ac:dyDescent="0.25">
      <c r="B7" s="5"/>
      <c r="C7" s="5"/>
      <c r="D7" s="5"/>
      <c r="E7" s="5"/>
      <c r="F7" s="7" t="s">
        <v>188</v>
      </c>
      <c r="G7" s="5"/>
      <c r="H7" s="5"/>
      <c r="I7" s="5"/>
      <c r="J7" s="5"/>
      <c r="K7" s="5"/>
      <c r="L7" s="7" t="s">
        <v>189</v>
      </c>
      <c r="M7" s="5"/>
    </row>
    <row r="8" spans="1:13" x14ac:dyDescent="0.2">
      <c r="C8" s="12" t="s">
        <v>190</v>
      </c>
      <c r="D8" s="8"/>
      <c r="E8" s="8"/>
      <c r="F8" s="12" t="s">
        <v>191</v>
      </c>
      <c r="G8" s="8"/>
      <c r="H8" s="14" t="s">
        <v>192</v>
      </c>
      <c r="I8" s="8"/>
      <c r="J8" s="8"/>
      <c r="K8" s="8"/>
      <c r="L8" s="8"/>
      <c r="M8" s="8"/>
    </row>
    <row r="9" spans="1:13" x14ac:dyDescent="0.2">
      <c r="C9" s="14" t="s">
        <v>193</v>
      </c>
      <c r="D9" s="14" t="s">
        <v>194</v>
      </c>
      <c r="E9" s="14" t="s">
        <v>195</v>
      </c>
      <c r="F9" s="12" t="s">
        <v>196</v>
      </c>
      <c r="G9" s="14" t="s">
        <v>197</v>
      </c>
      <c r="H9" s="14" t="s">
        <v>198</v>
      </c>
      <c r="I9" s="14" t="s">
        <v>199</v>
      </c>
      <c r="J9" s="12" t="s">
        <v>200</v>
      </c>
      <c r="K9" s="14" t="s">
        <v>201</v>
      </c>
      <c r="L9" s="14" t="s">
        <v>202</v>
      </c>
      <c r="M9" s="14" t="s">
        <v>203</v>
      </c>
    </row>
    <row r="10" spans="1:13" x14ac:dyDescent="0.2">
      <c r="B10" s="9"/>
      <c r="C10" s="28"/>
      <c r="D10" s="28"/>
      <c r="E10" s="28"/>
      <c r="F10" s="11" t="s">
        <v>204</v>
      </c>
      <c r="G10" s="16" t="s">
        <v>205</v>
      </c>
      <c r="H10" s="11" t="s">
        <v>206</v>
      </c>
      <c r="I10" s="28"/>
      <c r="J10" s="11" t="s">
        <v>207</v>
      </c>
      <c r="K10" s="28"/>
      <c r="L10" s="28"/>
      <c r="M10" s="28"/>
    </row>
    <row r="11" spans="1:13" x14ac:dyDescent="0.2">
      <c r="C11" s="8"/>
    </row>
    <row r="12" spans="1:13" x14ac:dyDescent="0.2">
      <c r="B12" s="29" t="s">
        <v>60</v>
      </c>
      <c r="C12" s="18">
        <f t="shared" ref="C12:M12" si="0">SUM(C14:C69)</f>
        <v>435554</v>
      </c>
      <c r="D12" s="3">
        <f t="shared" si="0"/>
        <v>38250</v>
      </c>
      <c r="E12" s="3">
        <f t="shared" si="0"/>
        <v>37835</v>
      </c>
      <c r="F12" s="3">
        <f t="shared" si="0"/>
        <v>28103</v>
      </c>
      <c r="G12" s="3">
        <f t="shared" si="0"/>
        <v>20520</v>
      </c>
      <c r="H12" s="3">
        <f t="shared" si="0"/>
        <v>5198</v>
      </c>
      <c r="I12" s="3">
        <f t="shared" si="0"/>
        <v>197706</v>
      </c>
      <c r="J12" s="3">
        <f t="shared" si="0"/>
        <v>1469</v>
      </c>
      <c r="K12" s="3">
        <f t="shared" si="0"/>
        <v>70304</v>
      </c>
      <c r="L12" s="3">
        <f t="shared" si="0"/>
        <v>82893</v>
      </c>
      <c r="M12" s="3">
        <f t="shared" si="0"/>
        <v>5986</v>
      </c>
    </row>
    <row r="13" spans="1:13" x14ac:dyDescent="0.2">
      <c r="C13" s="55"/>
      <c r="D13" s="33"/>
      <c r="E13" s="51"/>
      <c r="F13" s="33"/>
      <c r="G13" s="33"/>
      <c r="H13" s="51"/>
      <c r="I13" s="33"/>
      <c r="J13" s="33"/>
      <c r="K13" s="51"/>
    </row>
    <row r="14" spans="1:13" x14ac:dyDescent="0.2">
      <c r="B14" s="1" t="s">
        <v>138</v>
      </c>
      <c r="C14" s="40">
        <v>180662</v>
      </c>
      <c r="D14" s="21">
        <v>12706</v>
      </c>
      <c r="E14" s="21">
        <v>12221</v>
      </c>
      <c r="F14" s="21">
        <v>13716</v>
      </c>
      <c r="G14" s="21">
        <v>11117</v>
      </c>
      <c r="H14" s="21">
        <v>1613</v>
      </c>
      <c r="I14" s="21">
        <v>72753</v>
      </c>
      <c r="J14" s="21">
        <v>880</v>
      </c>
      <c r="K14" s="21">
        <v>35130</v>
      </c>
      <c r="L14" s="21">
        <v>39880</v>
      </c>
      <c r="M14" s="21">
        <v>2517</v>
      </c>
    </row>
    <row r="15" spans="1:13" x14ac:dyDescent="0.2">
      <c r="B15" s="1" t="s">
        <v>139</v>
      </c>
      <c r="C15" s="40">
        <v>20476</v>
      </c>
      <c r="D15" s="21">
        <v>1777</v>
      </c>
      <c r="E15" s="21">
        <v>2213</v>
      </c>
      <c r="F15" s="21">
        <v>841</v>
      </c>
      <c r="G15" s="21">
        <v>817</v>
      </c>
      <c r="H15" s="21">
        <v>127</v>
      </c>
      <c r="I15" s="21">
        <v>9453</v>
      </c>
      <c r="J15" s="21">
        <v>41</v>
      </c>
      <c r="K15" s="21">
        <v>3331</v>
      </c>
      <c r="L15" s="21">
        <v>4088</v>
      </c>
      <c r="M15" s="21">
        <v>224</v>
      </c>
    </row>
    <row r="16" spans="1:13" x14ac:dyDescent="0.2">
      <c r="B16" s="1" t="s">
        <v>140</v>
      </c>
      <c r="C16" s="40">
        <v>19748</v>
      </c>
      <c r="D16" s="21">
        <v>1547</v>
      </c>
      <c r="E16" s="21">
        <v>2166</v>
      </c>
      <c r="F16" s="21">
        <v>7548</v>
      </c>
      <c r="G16" s="21">
        <v>2077</v>
      </c>
      <c r="H16" s="21">
        <v>296</v>
      </c>
      <c r="I16" s="21">
        <v>7957</v>
      </c>
      <c r="J16" s="21">
        <v>36</v>
      </c>
      <c r="K16" s="21">
        <v>2232</v>
      </c>
      <c r="L16" s="21">
        <v>1549</v>
      </c>
      <c r="M16" s="21">
        <v>274</v>
      </c>
    </row>
    <row r="17" spans="2:13" x14ac:dyDescent="0.2">
      <c r="B17" s="1" t="s">
        <v>141</v>
      </c>
      <c r="C17" s="40">
        <v>12829</v>
      </c>
      <c r="D17" s="21">
        <v>971</v>
      </c>
      <c r="E17" s="21">
        <v>1993</v>
      </c>
      <c r="F17" s="21">
        <v>127</v>
      </c>
      <c r="G17" s="21">
        <v>364</v>
      </c>
      <c r="H17" s="21">
        <v>193</v>
      </c>
      <c r="I17" s="21">
        <v>5361</v>
      </c>
      <c r="J17" s="21">
        <v>49</v>
      </c>
      <c r="K17" s="21">
        <v>2629</v>
      </c>
      <c r="L17" s="21">
        <v>2795</v>
      </c>
      <c r="M17" s="21">
        <v>186</v>
      </c>
    </row>
    <row r="18" spans="2:13" x14ac:dyDescent="0.2">
      <c r="B18" s="1" t="s">
        <v>142</v>
      </c>
      <c r="C18" s="40">
        <v>10341</v>
      </c>
      <c r="D18" s="21">
        <v>1463</v>
      </c>
      <c r="E18" s="21">
        <v>632</v>
      </c>
      <c r="F18" s="21">
        <v>73</v>
      </c>
      <c r="G18" s="21">
        <v>213</v>
      </c>
      <c r="H18" s="21">
        <v>244</v>
      </c>
      <c r="I18" s="21">
        <v>4447</v>
      </c>
      <c r="J18" s="21">
        <v>25</v>
      </c>
      <c r="K18" s="21">
        <v>1389</v>
      </c>
      <c r="L18" s="21">
        <v>2375</v>
      </c>
      <c r="M18" s="21">
        <v>98</v>
      </c>
    </row>
    <row r="19" spans="2:13" x14ac:dyDescent="0.2">
      <c r="B19" s="1" t="s">
        <v>143</v>
      </c>
      <c r="C19" s="40">
        <v>26949</v>
      </c>
      <c r="D19" s="21">
        <v>2315</v>
      </c>
      <c r="E19" s="21">
        <v>748</v>
      </c>
      <c r="F19" s="21">
        <v>44</v>
      </c>
      <c r="G19" s="21">
        <v>361</v>
      </c>
      <c r="H19" s="21">
        <v>208</v>
      </c>
      <c r="I19" s="21">
        <v>11681</v>
      </c>
      <c r="J19" s="21">
        <v>64</v>
      </c>
      <c r="K19" s="21">
        <v>6756</v>
      </c>
      <c r="L19" s="21">
        <v>5471</v>
      </c>
      <c r="M19" s="21">
        <v>313</v>
      </c>
    </row>
    <row r="20" spans="2:13" x14ac:dyDescent="0.2">
      <c r="B20" s="1" t="s">
        <v>144</v>
      </c>
      <c r="C20" s="40">
        <v>13833</v>
      </c>
      <c r="D20" s="21">
        <v>2180</v>
      </c>
      <c r="E20" s="21">
        <v>739</v>
      </c>
      <c r="F20" s="21">
        <v>8</v>
      </c>
      <c r="G20" s="21">
        <v>360</v>
      </c>
      <c r="H20" s="21">
        <v>98</v>
      </c>
      <c r="I20" s="21">
        <v>6165</v>
      </c>
      <c r="J20" s="21">
        <v>34</v>
      </c>
      <c r="K20" s="21">
        <v>1411</v>
      </c>
      <c r="L20" s="21">
        <v>3155</v>
      </c>
      <c r="M20" s="21">
        <v>218</v>
      </c>
    </row>
    <row r="21" spans="2:13" x14ac:dyDescent="0.2">
      <c r="C21" s="56"/>
      <c r="D21" s="34"/>
      <c r="E21" s="49"/>
      <c r="F21" s="34"/>
      <c r="G21" s="34"/>
      <c r="H21" s="49"/>
      <c r="I21" s="34"/>
      <c r="J21" s="34"/>
      <c r="K21" s="49"/>
      <c r="L21" s="21"/>
      <c r="M21" s="21"/>
    </row>
    <row r="22" spans="2:13" x14ac:dyDescent="0.2">
      <c r="B22" s="1" t="s">
        <v>145</v>
      </c>
      <c r="C22" s="40">
        <v>5338</v>
      </c>
      <c r="D22" s="21">
        <v>441</v>
      </c>
      <c r="E22" s="21">
        <v>1457</v>
      </c>
      <c r="F22" s="21">
        <v>127</v>
      </c>
      <c r="G22" s="21">
        <v>218</v>
      </c>
      <c r="H22" s="21">
        <v>97</v>
      </c>
      <c r="I22" s="21">
        <v>2624</v>
      </c>
      <c r="J22" s="21">
        <v>12</v>
      </c>
      <c r="K22" s="21">
        <v>647</v>
      </c>
      <c r="L22" s="21">
        <v>976</v>
      </c>
      <c r="M22" s="21">
        <v>73</v>
      </c>
    </row>
    <row r="23" spans="2:13" x14ac:dyDescent="0.2">
      <c r="B23" s="1" t="s">
        <v>146</v>
      </c>
      <c r="C23" s="40">
        <v>3547</v>
      </c>
      <c r="D23" s="21">
        <v>398</v>
      </c>
      <c r="E23" s="21">
        <v>213</v>
      </c>
      <c r="F23" s="21">
        <v>246</v>
      </c>
      <c r="G23" s="21">
        <v>61</v>
      </c>
      <c r="H23" s="21">
        <v>51</v>
      </c>
      <c r="I23" s="21">
        <v>2045</v>
      </c>
      <c r="J23" s="21">
        <v>7</v>
      </c>
      <c r="K23" s="21">
        <v>451</v>
      </c>
      <c r="L23" s="21">
        <v>440</v>
      </c>
      <c r="M23" s="21">
        <v>21</v>
      </c>
    </row>
    <row r="24" spans="2:13" x14ac:dyDescent="0.2">
      <c r="B24" s="1" t="s">
        <v>147</v>
      </c>
      <c r="C24" s="40">
        <v>1548</v>
      </c>
      <c r="D24" s="21">
        <v>206</v>
      </c>
      <c r="E24" s="21">
        <v>41</v>
      </c>
      <c r="F24" s="21">
        <v>52</v>
      </c>
      <c r="G24" s="21">
        <v>27</v>
      </c>
      <c r="H24" s="21">
        <v>64</v>
      </c>
      <c r="I24" s="21">
        <v>954</v>
      </c>
      <c r="J24" s="21">
        <v>3</v>
      </c>
      <c r="K24" s="21">
        <v>174</v>
      </c>
      <c r="L24" s="21">
        <v>116</v>
      </c>
      <c r="M24" s="21">
        <v>27</v>
      </c>
    </row>
    <row r="25" spans="2:13" x14ac:dyDescent="0.2">
      <c r="B25" s="1" t="s">
        <v>148</v>
      </c>
      <c r="C25" s="40">
        <v>5272</v>
      </c>
      <c r="D25" s="21">
        <v>185</v>
      </c>
      <c r="E25" s="21">
        <v>965</v>
      </c>
      <c r="F25" s="21">
        <v>185</v>
      </c>
      <c r="G25" s="21">
        <v>250</v>
      </c>
      <c r="H25" s="21">
        <v>24</v>
      </c>
      <c r="I25" s="21">
        <v>3166</v>
      </c>
      <c r="J25" s="21">
        <v>7</v>
      </c>
      <c r="K25" s="21">
        <v>453</v>
      </c>
      <c r="L25" s="21">
        <v>852</v>
      </c>
      <c r="M25" s="21">
        <v>65</v>
      </c>
    </row>
    <row r="26" spans="2:13" x14ac:dyDescent="0.2">
      <c r="B26" s="1" t="s">
        <v>149</v>
      </c>
      <c r="C26" s="40">
        <v>5684</v>
      </c>
      <c r="D26" s="21">
        <v>506</v>
      </c>
      <c r="E26" s="21">
        <v>927</v>
      </c>
      <c r="F26" s="21">
        <v>181</v>
      </c>
      <c r="G26" s="21">
        <v>263</v>
      </c>
      <c r="H26" s="21">
        <v>50</v>
      </c>
      <c r="I26" s="21">
        <v>3127</v>
      </c>
      <c r="J26" s="21">
        <v>11</v>
      </c>
      <c r="K26" s="21">
        <v>549</v>
      </c>
      <c r="L26" s="21">
        <v>888</v>
      </c>
      <c r="M26" s="21">
        <v>65</v>
      </c>
    </row>
    <row r="27" spans="2:13" x14ac:dyDescent="0.2">
      <c r="B27" s="1" t="s">
        <v>150</v>
      </c>
      <c r="C27" s="40">
        <v>3374</v>
      </c>
      <c r="D27" s="21">
        <v>160</v>
      </c>
      <c r="E27" s="21">
        <v>626</v>
      </c>
      <c r="F27" s="21">
        <v>170</v>
      </c>
      <c r="G27" s="21">
        <v>140</v>
      </c>
      <c r="H27" s="21">
        <v>27</v>
      </c>
      <c r="I27" s="21">
        <v>1945</v>
      </c>
      <c r="J27" s="21">
        <v>5</v>
      </c>
      <c r="K27" s="21">
        <v>306</v>
      </c>
      <c r="L27" s="21">
        <v>500</v>
      </c>
      <c r="M27" s="21">
        <v>40</v>
      </c>
    </row>
    <row r="28" spans="2:13" x14ac:dyDescent="0.2">
      <c r="B28" s="1" t="s">
        <v>151</v>
      </c>
      <c r="C28" s="40">
        <v>2989</v>
      </c>
      <c r="D28" s="21">
        <v>134</v>
      </c>
      <c r="E28" s="21">
        <v>368</v>
      </c>
      <c r="F28" s="21">
        <v>102</v>
      </c>
      <c r="G28" s="21">
        <v>69</v>
      </c>
      <c r="H28" s="21">
        <v>50</v>
      </c>
      <c r="I28" s="21">
        <v>1934</v>
      </c>
      <c r="J28" s="21">
        <v>2</v>
      </c>
      <c r="K28" s="21">
        <v>362</v>
      </c>
      <c r="L28" s="21">
        <v>442</v>
      </c>
      <c r="M28" s="21">
        <v>26</v>
      </c>
    </row>
    <row r="29" spans="2:13" x14ac:dyDescent="0.2">
      <c r="B29" s="1" t="s">
        <v>152</v>
      </c>
      <c r="C29" s="40">
        <v>7385</v>
      </c>
      <c r="D29" s="21">
        <v>273</v>
      </c>
      <c r="E29" s="21">
        <v>529</v>
      </c>
      <c r="F29" s="21">
        <v>921</v>
      </c>
      <c r="G29" s="21">
        <v>261</v>
      </c>
      <c r="H29" s="21">
        <v>70</v>
      </c>
      <c r="I29" s="21">
        <v>4465</v>
      </c>
      <c r="J29" s="21">
        <v>12</v>
      </c>
      <c r="K29" s="21">
        <v>820</v>
      </c>
      <c r="L29" s="21">
        <v>1115</v>
      </c>
      <c r="M29" s="21">
        <v>68</v>
      </c>
    </row>
    <row r="30" spans="2:13" x14ac:dyDescent="0.2">
      <c r="B30" s="1" t="s">
        <v>153</v>
      </c>
      <c r="C30" s="40">
        <v>14694</v>
      </c>
      <c r="D30" s="21">
        <v>448</v>
      </c>
      <c r="E30" s="21">
        <v>2301</v>
      </c>
      <c r="F30" s="21">
        <v>510</v>
      </c>
      <c r="G30" s="21">
        <v>653</v>
      </c>
      <c r="H30" s="21">
        <v>97</v>
      </c>
      <c r="I30" s="21">
        <v>8773</v>
      </c>
      <c r="J30" s="21">
        <v>33</v>
      </c>
      <c r="K30" s="21">
        <v>1658</v>
      </c>
      <c r="L30" s="21">
        <v>2686</v>
      </c>
      <c r="M30" s="21">
        <v>197</v>
      </c>
    </row>
    <row r="31" spans="2:13" x14ac:dyDescent="0.2">
      <c r="C31" s="8"/>
    </row>
    <row r="32" spans="2:13" x14ac:dyDescent="0.2">
      <c r="B32" s="1" t="s">
        <v>77</v>
      </c>
      <c r="C32" s="40">
        <v>8095</v>
      </c>
      <c r="D32" s="21">
        <v>776</v>
      </c>
      <c r="E32" s="21">
        <v>1350</v>
      </c>
      <c r="F32" s="21">
        <v>687</v>
      </c>
      <c r="G32" s="21">
        <v>366</v>
      </c>
      <c r="H32" s="21">
        <v>93</v>
      </c>
      <c r="I32" s="21">
        <v>4228</v>
      </c>
      <c r="J32" s="21">
        <v>13</v>
      </c>
      <c r="K32" s="21">
        <v>705</v>
      </c>
      <c r="L32" s="21">
        <v>1135</v>
      </c>
      <c r="M32" s="21">
        <v>106</v>
      </c>
    </row>
    <row r="33" spans="2:13" x14ac:dyDescent="0.2">
      <c r="B33" s="1" t="s">
        <v>154</v>
      </c>
      <c r="C33" s="40">
        <v>6564</v>
      </c>
      <c r="D33" s="21">
        <v>854</v>
      </c>
      <c r="E33" s="21">
        <v>758</v>
      </c>
      <c r="F33" s="21">
        <v>948</v>
      </c>
      <c r="G33" s="21">
        <v>276</v>
      </c>
      <c r="H33" s="21">
        <v>47</v>
      </c>
      <c r="I33" s="21">
        <v>2906</v>
      </c>
      <c r="J33" s="21">
        <v>10</v>
      </c>
      <c r="K33" s="21">
        <v>981</v>
      </c>
      <c r="L33" s="21">
        <v>966</v>
      </c>
      <c r="M33" s="21">
        <v>100</v>
      </c>
    </row>
    <row r="34" spans="2:13" x14ac:dyDescent="0.2">
      <c r="B34" s="1" t="s">
        <v>155</v>
      </c>
      <c r="C34" s="40">
        <v>2704</v>
      </c>
      <c r="D34" s="21">
        <v>155</v>
      </c>
      <c r="E34" s="21">
        <v>132</v>
      </c>
      <c r="F34" s="21">
        <v>973</v>
      </c>
      <c r="G34" s="21">
        <v>102</v>
      </c>
      <c r="H34" s="21">
        <v>42</v>
      </c>
      <c r="I34" s="21">
        <v>1188</v>
      </c>
      <c r="J34" s="21">
        <v>6</v>
      </c>
      <c r="K34" s="21">
        <v>317</v>
      </c>
      <c r="L34" s="21">
        <v>219</v>
      </c>
      <c r="M34" s="21">
        <v>45</v>
      </c>
    </row>
    <row r="35" spans="2:13" x14ac:dyDescent="0.2">
      <c r="B35" s="1" t="s">
        <v>156</v>
      </c>
      <c r="C35" s="40">
        <v>3159</v>
      </c>
      <c r="D35" s="21">
        <v>1432</v>
      </c>
      <c r="E35" s="21">
        <v>45</v>
      </c>
      <c r="F35" s="21">
        <v>209</v>
      </c>
      <c r="G35" s="21">
        <v>146</v>
      </c>
      <c r="H35" s="21">
        <v>14</v>
      </c>
      <c r="I35" s="21">
        <v>1122</v>
      </c>
      <c r="J35" s="21">
        <v>3</v>
      </c>
      <c r="K35" s="21">
        <v>252</v>
      </c>
      <c r="L35" s="21">
        <v>153</v>
      </c>
      <c r="M35" s="21">
        <v>40</v>
      </c>
    </row>
    <row r="36" spans="2:13" x14ac:dyDescent="0.2">
      <c r="B36" s="1" t="s">
        <v>157</v>
      </c>
      <c r="C36" s="40">
        <v>240</v>
      </c>
      <c r="D36" s="21">
        <v>68</v>
      </c>
      <c r="E36" s="22" t="s">
        <v>208</v>
      </c>
      <c r="F36" s="21">
        <v>3</v>
      </c>
      <c r="G36" s="21">
        <v>19</v>
      </c>
      <c r="H36" s="21">
        <v>11</v>
      </c>
      <c r="I36" s="21">
        <v>118</v>
      </c>
      <c r="J36" s="21">
        <v>1</v>
      </c>
      <c r="K36" s="21">
        <v>15</v>
      </c>
      <c r="L36" s="22" t="s">
        <v>208</v>
      </c>
      <c r="M36" s="21">
        <v>9</v>
      </c>
    </row>
    <row r="37" spans="2:13" x14ac:dyDescent="0.2">
      <c r="C37" s="8"/>
    </row>
    <row r="38" spans="2:13" x14ac:dyDescent="0.2">
      <c r="B38" s="1" t="s">
        <v>158</v>
      </c>
      <c r="C38" s="40">
        <v>5631</v>
      </c>
      <c r="D38" s="21">
        <v>769</v>
      </c>
      <c r="E38" s="21">
        <v>907</v>
      </c>
      <c r="F38" s="21">
        <v>63</v>
      </c>
      <c r="G38" s="21">
        <v>147</v>
      </c>
      <c r="H38" s="21">
        <v>67</v>
      </c>
      <c r="I38" s="21">
        <v>2039</v>
      </c>
      <c r="J38" s="21">
        <v>14</v>
      </c>
      <c r="K38" s="21">
        <v>1079</v>
      </c>
      <c r="L38" s="21">
        <v>1098</v>
      </c>
      <c r="M38" s="21">
        <v>56</v>
      </c>
    </row>
    <row r="39" spans="2:13" x14ac:dyDescent="0.2">
      <c r="B39" s="1" t="s">
        <v>159</v>
      </c>
      <c r="C39" s="40">
        <v>3037</v>
      </c>
      <c r="D39" s="21">
        <v>348</v>
      </c>
      <c r="E39" s="21">
        <v>495</v>
      </c>
      <c r="F39" s="21">
        <v>55</v>
      </c>
      <c r="G39" s="21">
        <v>89</v>
      </c>
      <c r="H39" s="21">
        <v>36</v>
      </c>
      <c r="I39" s="21">
        <v>1318</v>
      </c>
      <c r="J39" s="21">
        <v>5</v>
      </c>
      <c r="K39" s="21">
        <v>494</v>
      </c>
      <c r="L39" s="21">
        <v>631</v>
      </c>
      <c r="M39" s="21">
        <v>33</v>
      </c>
    </row>
    <row r="40" spans="2:13" x14ac:dyDescent="0.2">
      <c r="B40" s="1" t="s">
        <v>160</v>
      </c>
      <c r="C40" s="40">
        <v>4060</v>
      </c>
      <c r="D40" s="21">
        <v>196</v>
      </c>
      <c r="E40" s="21">
        <v>531</v>
      </c>
      <c r="F40" s="21">
        <v>52</v>
      </c>
      <c r="G40" s="21">
        <v>86</v>
      </c>
      <c r="H40" s="21">
        <v>30</v>
      </c>
      <c r="I40" s="21">
        <v>2440</v>
      </c>
      <c r="J40" s="21">
        <v>7</v>
      </c>
      <c r="K40" s="21">
        <v>422</v>
      </c>
      <c r="L40" s="21">
        <v>706</v>
      </c>
      <c r="M40" s="21">
        <v>64</v>
      </c>
    </row>
    <row r="41" spans="2:13" x14ac:dyDescent="0.2">
      <c r="B41" s="1" t="s">
        <v>161</v>
      </c>
      <c r="C41" s="40">
        <v>2871</v>
      </c>
      <c r="D41" s="21">
        <v>212</v>
      </c>
      <c r="E41" s="21">
        <v>345</v>
      </c>
      <c r="F41" s="21">
        <v>64</v>
      </c>
      <c r="G41" s="21">
        <v>65</v>
      </c>
      <c r="H41" s="21">
        <v>44</v>
      </c>
      <c r="I41" s="21">
        <v>1799</v>
      </c>
      <c r="J41" s="21">
        <v>7</v>
      </c>
      <c r="K41" s="21">
        <v>361</v>
      </c>
      <c r="L41" s="21">
        <v>468</v>
      </c>
      <c r="M41" s="21">
        <v>7</v>
      </c>
    </row>
    <row r="42" spans="2:13" x14ac:dyDescent="0.2">
      <c r="B42" s="1" t="s">
        <v>162</v>
      </c>
      <c r="C42" s="40">
        <v>1692</v>
      </c>
      <c r="D42" s="21">
        <v>223</v>
      </c>
      <c r="E42" s="21">
        <v>21</v>
      </c>
      <c r="F42" s="21">
        <v>11</v>
      </c>
      <c r="G42" s="21">
        <v>42</v>
      </c>
      <c r="H42" s="21">
        <v>96</v>
      </c>
      <c r="I42" s="21">
        <v>1012</v>
      </c>
      <c r="J42" s="21">
        <v>6</v>
      </c>
      <c r="K42" s="21">
        <v>244</v>
      </c>
      <c r="L42" s="21">
        <v>87</v>
      </c>
      <c r="M42" s="21">
        <v>5</v>
      </c>
    </row>
    <row r="43" spans="2:13" x14ac:dyDescent="0.2">
      <c r="C43" s="8"/>
    </row>
    <row r="44" spans="2:13" x14ac:dyDescent="0.2">
      <c r="B44" s="1" t="s">
        <v>163</v>
      </c>
      <c r="C44" s="40">
        <v>3505</v>
      </c>
      <c r="D44" s="21">
        <v>366</v>
      </c>
      <c r="E44" s="21">
        <v>184</v>
      </c>
      <c r="F44" s="21">
        <v>29</v>
      </c>
      <c r="G44" s="21">
        <v>93</v>
      </c>
      <c r="H44" s="21">
        <v>12</v>
      </c>
      <c r="I44" s="21">
        <v>1723</v>
      </c>
      <c r="J44" s="21">
        <v>14</v>
      </c>
      <c r="K44" s="21">
        <v>591</v>
      </c>
      <c r="L44" s="21">
        <v>718</v>
      </c>
      <c r="M44" s="21">
        <v>45</v>
      </c>
    </row>
    <row r="45" spans="2:13" x14ac:dyDescent="0.2">
      <c r="B45" s="1" t="s">
        <v>164</v>
      </c>
      <c r="C45" s="40">
        <v>2285</v>
      </c>
      <c r="D45" s="21">
        <v>149</v>
      </c>
      <c r="E45" s="21">
        <v>215</v>
      </c>
      <c r="F45" s="21">
        <v>15</v>
      </c>
      <c r="G45" s="21">
        <v>54</v>
      </c>
      <c r="H45" s="21">
        <v>13</v>
      </c>
      <c r="I45" s="21">
        <v>1374</v>
      </c>
      <c r="J45" s="21">
        <v>7</v>
      </c>
      <c r="K45" s="21">
        <v>203</v>
      </c>
      <c r="L45" s="21">
        <v>460</v>
      </c>
      <c r="M45" s="21">
        <v>9</v>
      </c>
    </row>
    <row r="46" spans="2:13" x14ac:dyDescent="0.2">
      <c r="B46" s="1" t="s">
        <v>165</v>
      </c>
      <c r="C46" s="40">
        <v>2969</v>
      </c>
      <c r="D46" s="21">
        <v>277</v>
      </c>
      <c r="E46" s="21">
        <v>613</v>
      </c>
      <c r="F46" s="21">
        <v>33</v>
      </c>
      <c r="G46" s="21">
        <v>157</v>
      </c>
      <c r="H46" s="21">
        <v>80</v>
      </c>
      <c r="I46" s="21">
        <v>1432</v>
      </c>
      <c r="J46" s="21">
        <v>22</v>
      </c>
      <c r="K46" s="21">
        <v>354</v>
      </c>
      <c r="L46" s="21">
        <v>624</v>
      </c>
      <c r="M46" s="21">
        <v>26</v>
      </c>
    </row>
    <row r="47" spans="2:13" x14ac:dyDescent="0.2">
      <c r="B47" s="1" t="s">
        <v>166</v>
      </c>
      <c r="C47" s="40">
        <v>2307</v>
      </c>
      <c r="D47" s="21">
        <v>209</v>
      </c>
      <c r="E47" s="21">
        <v>148</v>
      </c>
      <c r="F47" s="21">
        <v>5</v>
      </c>
      <c r="G47" s="21">
        <v>28</v>
      </c>
      <c r="H47" s="21">
        <v>12</v>
      </c>
      <c r="I47" s="21">
        <v>1338</v>
      </c>
      <c r="J47" s="21">
        <v>6</v>
      </c>
      <c r="K47" s="21">
        <v>261</v>
      </c>
      <c r="L47" s="21">
        <v>421</v>
      </c>
      <c r="M47" s="21">
        <v>23</v>
      </c>
    </row>
    <row r="48" spans="2:13" x14ac:dyDescent="0.2">
      <c r="B48" s="1" t="s">
        <v>167</v>
      </c>
      <c r="C48" s="40">
        <v>859</v>
      </c>
      <c r="D48" s="21">
        <v>91</v>
      </c>
      <c r="E48" s="21">
        <v>15</v>
      </c>
      <c r="F48" s="22" t="s">
        <v>208</v>
      </c>
      <c r="G48" s="21">
        <v>61</v>
      </c>
      <c r="H48" s="21">
        <v>24</v>
      </c>
      <c r="I48" s="21">
        <v>538</v>
      </c>
      <c r="J48" s="21">
        <v>4</v>
      </c>
      <c r="K48" s="21">
        <v>65</v>
      </c>
      <c r="L48" s="21">
        <v>72</v>
      </c>
      <c r="M48" s="21">
        <v>16</v>
      </c>
    </row>
    <row r="49" spans="2:13" x14ac:dyDescent="0.2">
      <c r="B49" s="1" t="s">
        <v>168</v>
      </c>
      <c r="C49" s="40">
        <v>751</v>
      </c>
      <c r="D49" s="21">
        <v>105</v>
      </c>
      <c r="E49" s="21">
        <v>1</v>
      </c>
      <c r="F49" s="22" t="s">
        <v>208</v>
      </c>
      <c r="G49" s="21">
        <v>53</v>
      </c>
      <c r="H49" s="21">
        <v>31</v>
      </c>
      <c r="I49" s="21">
        <v>460</v>
      </c>
      <c r="J49" s="22" t="s">
        <v>208</v>
      </c>
      <c r="K49" s="21">
        <v>77</v>
      </c>
      <c r="L49" s="21">
        <v>26</v>
      </c>
      <c r="M49" s="21">
        <v>7</v>
      </c>
    </row>
    <row r="50" spans="2:13" x14ac:dyDescent="0.2">
      <c r="B50" s="1" t="s">
        <v>169</v>
      </c>
      <c r="C50" s="40">
        <v>1718</v>
      </c>
      <c r="D50" s="21">
        <v>210</v>
      </c>
      <c r="E50" s="21">
        <v>2</v>
      </c>
      <c r="F50" s="22" t="s">
        <v>208</v>
      </c>
      <c r="G50" s="21">
        <v>59</v>
      </c>
      <c r="H50" s="21">
        <v>79</v>
      </c>
      <c r="I50" s="21">
        <v>1078</v>
      </c>
      <c r="J50" s="21">
        <v>2</v>
      </c>
      <c r="K50" s="21">
        <v>148</v>
      </c>
      <c r="L50" s="21">
        <v>136</v>
      </c>
      <c r="M50" s="21">
        <v>24</v>
      </c>
    </row>
    <row r="51" spans="2:13" x14ac:dyDescent="0.2">
      <c r="B51" s="1" t="s">
        <v>170</v>
      </c>
      <c r="C51" s="40">
        <v>1597</v>
      </c>
      <c r="D51" s="21">
        <v>92</v>
      </c>
      <c r="E51" s="21">
        <v>77</v>
      </c>
      <c r="F51" s="22" t="s">
        <v>208</v>
      </c>
      <c r="G51" s="21">
        <v>33</v>
      </c>
      <c r="H51" s="21">
        <v>6</v>
      </c>
      <c r="I51" s="21">
        <v>947</v>
      </c>
      <c r="J51" s="22" t="s">
        <v>208</v>
      </c>
      <c r="K51" s="21">
        <v>185</v>
      </c>
      <c r="L51" s="21">
        <v>332</v>
      </c>
      <c r="M51" s="21">
        <v>9</v>
      </c>
    </row>
    <row r="52" spans="2:13" x14ac:dyDescent="0.2">
      <c r="B52" s="1" t="s">
        <v>171</v>
      </c>
      <c r="C52" s="40">
        <v>2726</v>
      </c>
      <c r="D52" s="21">
        <v>466</v>
      </c>
      <c r="E52" s="21">
        <v>209</v>
      </c>
      <c r="F52" s="21">
        <v>7</v>
      </c>
      <c r="G52" s="21">
        <v>28</v>
      </c>
      <c r="H52" s="21">
        <v>18</v>
      </c>
      <c r="I52" s="21">
        <v>1187</v>
      </c>
      <c r="J52" s="21">
        <v>2</v>
      </c>
      <c r="K52" s="21">
        <v>311</v>
      </c>
      <c r="L52" s="21">
        <v>626</v>
      </c>
      <c r="M52" s="21">
        <v>41</v>
      </c>
    </row>
    <row r="53" spans="2:13" x14ac:dyDescent="0.2">
      <c r="B53" s="1" t="s">
        <v>172</v>
      </c>
      <c r="C53" s="40">
        <v>3085</v>
      </c>
      <c r="D53" s="21">
        <v>231</v>
      </c>
      <c r="E53" s="21">
        <v>583</v>
      </c>
      <c r="F53" s="21">
        <v>13</v>
      </c>
      <c r="G53" s="21">
        <v>45</v>
      </c>
      <c r="H53" s="21">
        <v>64</v>
      </c>
      <c r="I53" s="21">
        <v>1694</v>
      </c>
      <c r="J53" s="21">
        <v>10</v>
      </c>
      <c r="K53" s="21">
        <v>317</v>
      </c>
      <c r="L53" s="21">
        <v>539</v>
      </c>
      <c r="M53" s="21">
        <v>30</v>
      </c>
    </row>
    <row r="54" spans="2:13" x14ac:dyDescent="0.2">
      <c r="C54" s="8"/>
    </row>
    <row r="55" spans="2:13" x14ac:dyDescent="0.2">
      <c r="B55" s="1" t="s">
        <v>173</v>
      </c>
      <c r="C55" s="40">
        <v>8147</v>
      </c>
      <c r="D55" s="21">
        <v>1350</v>
      </c>
      <c r="E55" s="21">
        <v>401</v>
      </c>
      <c r="F55" s="21">
        <v>23</v>
      </c>
      <c r="G55" s="21">
        <v>334</v>
      </c>
      <c r="H55" s="21">
        <v>108</v>
      </c>
      <c r="I55" s="21">
        <v>3900</v>
      </c>
      <c r="J55" s="21">
        <v>23</v>
      </c>
      <c r="K55" s="21">
        <v>1227</v>
      </c>
      <c r="L55" s="21">
        <v>1197</v>
      </c>
      <c r="M55" s="21">
        <v>73</v>
      </c>
    </row>
    <row r="56" spans="2:13" x14ac:dyDescent="0.2">
      <c r="B56" s="1" t="s">
        <v>174</v>
      </c>
      <c r="C56" s="40">
        <v>1349</v>
      </c>
      <c r="D56" s="21">
        <v>154</v>
      </c>
      <c r="E56" s="21">
        <v>13</v>
      </c>
      <c r="F56" s="21">
        <v>3</v>
      </c>
      <c r="G56" s="21">
        <v>140</v>
      </c>
      <c r="H56" s="21">
        <v>54</v>
      </c>
      <c r="I56" s="21">
        <v>782</v>
      </c>
      <c r="J56" s="21">
        <v>2</v>
      </c>
      <c r="K56" s="21">
        <v>135</v>
      </c>
      <c r="L56" s="21">
        <v>65</v>
      </c>
      <c r="M56" s="21">
        <v>36</v>
      </c>
    </row>
    <row r="57" spans="2:13" x14ac:dyDescent="0.2">
      <c r="B57" s="1" t="s">
        <v>175</v>
      </c>
      <c r="C57" s="40">
        <v>1129</v>
      </c>
      <c r="D57" s="21">
        <v>104</v>
      </c>
      <c r="E57" s="21">
        <v>9</v>
      </c>
      <c r="F57" s="22" t="s">
        <v>208</v>
      </c>
      <c r="G57" s="21">
        <v>37</v>
      </c>
      <c r="H57" s="21">
        <v>14</v>
      </c>
      <c r="I57" s="21">
        <v>741</v>
      </c>
      <c r="J57" s="22" t="s">
        <v>208</v>
      </c>
      <c r="K57" s="21">
        <v>98</v>
      </c>
      <c r="L57" s="21">
        <v>125</v>
      </c>
      <c r="M57" s="21">
        <v>11</v>
      </c>
    </row>
    <row r="58" spans="2:13" x14ac:dyDescent="0.2">
      <c r="B58" s="1" t="s">
        <v>176</v>
      </c>
      <c r="C58" s="40">
        <v>5243</v>
      </c>
      <c r="D58" s="21">
        <v>412</v>
      </c>
      <c r="E58" s="21">
        <v>78</v>
      </c>
      <c r="F58" s="21">
        <v>7</v>
      </c>
      <c r="G58" s="21">
        <v>86</v>
      </c>
      <c r="H58" s="21">
        <v>43</v>
      </c>
      <c r="I58" s="21">
        <v>3186</v>
      </c>
      <c r="J58" s="21">
        <v>3</v>
      </c>
      <c r="K58" s="21">
        <v>616</v>
      </c>
      <c r="L58" s="21">
        <v>854</v>
      </c>
      <c r="M58" s="21">
        <v>33</v>
      </c>
    </row>
    <row r="59" spans="2:13" x14ac:dyDescent="0.2">
      <c r="B59" s="1" t="s">
        <v>177</v>
      </c>
      <c r="C59" s="40">
        <v>1816</v>
      </c>
      <c r="D59" s="21">
        <v>194</v>
      </c>
      <c r="E59" s="21">
        <v>266</v>
      </c>
      <c r="F59" s="21">
        <v>2</v>
      </c>
      <c r="G59" s="21">
        <v>46</v>
      </c>
      <c r="H59" s="21">
        <v>100</v>
      </c>
      <c r="I59" s="21">
        <v>898</v>
      </c>
      <c r="J59" s="21">
        <v>1</v>
      </c>
      <c r="K59" s="21">
        <v>199</v>
      </c>
      <c r="L59" s="21">
        <v>354</v>
      </c>
      <c r="M59" s="21">
        <v>8</v>
      </c>
    </row>
    <row r="60" spans="2:13" x14ac:dyDescent="0.2">
      <c r="B60" s="1" t="s">
        <v>178</v>
      </c>
      <c r="C60" s="40">
        <v>1975</v>
      </c>
      <c r="D60" s="21">
        <v>164</v>
      </c>
      <c r="E60" s="21">
        <v>310</v>
      </c>
      <c r="F60" s="21">
        <v>3</v>
      </c>
      <c r="G60" s="21">
        <v>18</v>
      </c>
      <c r="H60" s="21">
        <v>82</v>
      </c>
      <c r="I60" s="21">
        <v>936</v>
      </c>
      <c r="J60" s="21">
        <v>1</v>
      </c>
      <c r="K60" s="21">
        <v>321</v>
      </c>
      <c r="L60" s="21">
        <v>339</v>
      </c>
      <c r="M60" s="21">
        <v>11</v>
      </c>
    </row>
    <row r="61" spans="2:13" x14ac:dyDescent="0.2">
      <c r="B61" s="1" t="s">
        <v>179</v>
      </c>
      <c r="C61" s="40">
        <v>5899</v>
      </c>
      <c r="D61" s="21">
        <v>1033</v>
      </c>
      <c r="E61" s="21">
        <v>406</v>
      </c>
      <c r="F61" s="21">
        <v>29</v>
      </c>
      <c r="G61" s="21">
        <v>144</v>
      </c>
      <c r="H61" s="21">
        <v>140</v>
      </c>
      <c r="I61" s="21">
        <v>2535</v>
      </c>
      <c r="J61" s="21">
        <v>36</v>
      </c>
      <c r="K61" s="21">
        <v>836</v>
      </c>
      <c r="L61" s="21">
        <v>826</v>
      </c>
      <c r="M61" s="21">
        <v>347</v>
      </c>
    </row>
    <row r="62" spans="2:13" x14ac:dyDescent="0.2">
      <c r="C62" s="8"/>
    </row>
    <row r="63" spans="2:13" x14ac:dyDescent="0.2">
      <c r="B63" s="1" t="s">
        <v>104</v>
      </c>
      <c r="C63" s="40">
        <v>7955</v>
      </c>
      <c r="D63" s="21">
        <v>940</v>
      </c>
      <c r="E63" s="21">
        <v>1086</v>
      </c>
      <c r="F63" s="21">
        <v>5</v>
      </c>
      <c r="G63" s="21">
        <v>183</v>
      </c>
      <c r="H63" s="21">
        <v>240</v>
      </c>
      <c r="I63" s="21">
        <v>3837</v>
      </c>
      <c r="J63" s="21">
        <v>34</v>
      </c>
      <c r="K63" s="21">
        <v>517</v>
      </c>
      <c r="L63" s="21">
        <v>1483</v>
      </c>
      <c r="M63" s="21">
        <v>179</v>
      </c>
    </row>
    <row r="64" spans="2:13" x14ac:dyDescent="0.2">
      <c r="B64" s="1" t="s">
        <v>180</v>
      </c>
      <c r="C64" s="40">
        <v>1509</v>
      </c>
      <c r="D64" s="21">
        <v>156</v>
      </c>
      <c r="E64" s="21">
        <v>244</v>
      </c>
      <c r="F64" s="21">
        <v>8</v>
      </c>
      <c r="G64" s="21">
        <v>76</v>
      </c>
      <c r="H64" s="21">
        <v>36</v>
      </c>
      <c r="I64" s="21">
        <v>716</v>
      </c>
      <c r="J64" s="21">
        <v>3</v>
      </c>
      <c r="K64" s="21">
        <v>231</v>
      </c>
      <c r="L64" s="21">
        <v>245</v>
      </c>
      <c r="M64" s="21">
        <v>54</v>
      </c>
    </row>
    <row r="65" spans="1:13" x14ac:dyDescent="0.2">
      <c r="B65" s="1" t="s">
        <v>181</v>
      </c>
      <c r="C65" s="40">
        <v>2231</v>
      </c>
      <c r="D65" s="21">
        <v>303</v>
      </c>
      <c r="E65" s="21">
        <v>194</v>
      </c>
      <c r="F65" s="21">
        <v>2</v>
      </c>
      <c r="G65" s="21">
        <v>38</v>
      </c>
      <c r="H65" s="21">
        <v>50</v>
      </c>
      <c r="I65" s="21">
        <v>1151</v>
      </c>
      <c r="J65" s="21">
        <v>3</v>
      </c>
      <c r="K65" s="21">
        <v>192</v>
      </c>
      <c r="L65" s="21">
        <v>348</v>
      </c>
      <c r="M65" s="21">
        <v>19</v>
      </c>
    </row>
    <row r="66" spans="1:13" x14ac:dyDescent="0.2">
      <c r="B66" s="1" t="s">
        <v>182</v>
      </c>
      <c r="C66" s="40">
        <v>1493</v>
      </c>
      <c r="D66" s="21">
        <v>170</v>
      </c>
      <c r="E66" s="21">
        <v>53</v>
      </c>
      <c r="F66" s="22" t="s">
        <v>208</v>
      </c>
      <c r="G66" s="21">
        <v>42</v>
      </c>
      <c r="H66" s="21">
        <v>42</v>
      </c>
      <c r="I66" s="21">
        <v>883</v>
      </c>
      <c r="J66" s="21">
        <v>1</v>
      </c>
      <c r="K66" s="21">
        <v>135</v>
      </c>
      <c r="L66" s="21">
        <v>218</v>
      </c>
      <c r="M66" s="21">
        <v>11</v>
      </c>
    </row>
    <row r="67" spans="1:13" x14ac:dyDescent="0.2">
      <c r="B67" s="1" t="s">
        <v>183</v>
      </c>
      <c r="C67" s="40">
        <v>675</v>
      </c>
      <c r="D67" s="21">
        <v>78</v>
      </c>
      <c r="E67" s="21">
        <v>3</v>
      </c>
      <c r="F67" s="21">
        <v>1</v>
      </c>
      <c r="G67" s="21">
        <v>52</v>
      </c>
      <c r="H67" s="21">
        <v>31</v>
      </c>
      <c r="I67" s="21">
        <v>421</v>
      </c>
      <c r="J67" s="22" t="s">
        <v>208</v>
      </c>
      <c r="K67" s="21">
        <v>31</v>
      </c>
      <c r="L67" s="21">
        <v>36</v>
      </c>
      <c r="M67" s="21">
        <v>38</v>
      </c>
    </row>
    <row r="68" spans="1:13" x14ac:dyDescent="0.2">
      <c r="B68" s="1" t="s">
        <v>184</v>
      </c>
      <c r="C68" s="40">
        <v>1408</v>
      </c>
      <c r="D68" s="21">
        <v>218</v>
      </c>
      <c r="E68" s="21">
        <v>2</v>
      </c>
      <c r="F68" s="21">
        <v>2</v>
      </c>
      <c r="G68" s="21">
        <v>121</v>
      </c>
      <c r="H68" s="21">
        <v>116</v>
      </c>
      <c r="I68" s="21">
        <v>816</v>
      </c>
      <c r="J68" s="21">
        <v>2</v>
      </c>
      <c r="K68" s="21">
        <v>68</v>
      </c>
      <c r="L68" s="21">
        <v>45</v>
      </c>
      <c r="M68" s="21">
        <v>54</v>
      </c>
    </row>
    <row r="69" spans="1:13" x14ac:dyDescent="0.2">
      <c r="B69" s="1" t="s">
        <v>185</v>
      </c>
      <c r="C69" s="40">
        <v>201</v>
      </c>
      <c r="D69" s="21">
        <v>35</v>
      </c>
      <c r="E69" s="22" t="s">
        <v>208</v>
      </c>
      <c r="F69" s="22" t="s">
        <v>208</v>
      </c>
      <c r="G69" s="21">
        <v>3</v>
      </c>
      <c r="H69" s="21">
        <v>14</v>
      </c>
      <c r="I69" s="21">
        <v>113</v>
      </c>
      <c r="J69" s="22" t="s">
        <v>208</v>
      </c>
      <c r="K69" s="21">
        <v>18</v>
      </c>
      <c r="L69" s="21">
        <v>13</v>
      </c>
      <c r="M69" s="21">
        <v>5</v>
      </c>
    </row>
    <row r="70" spans="1:13" ht="18" thickBot="1" x14ac:dyDescent="0.25">
      <c r="B70" s="5"/>
      <c r="C70" s="26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">
      <c r="C71" s="1" t="s">
        <v>209</v>
      </c>
    </row>
    <row r="72" spans="1:13" x14ac:dyDescent="0.2">
      <c r="C72" s="1" t="s">
        <v>210</v>
      </c>
    </row>
    <row r="73" spans="1:13" x14ac:dyDescent="0.2">
      <c r="A73" s="1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7.125" style="2" customWidth="1"/>
    <col min="4" max="4" width="14.625" style="2"/>
    <col min="5" max="10" width="15.875" style="2" customWidth="1"/>
    <col min="11" max="256" width="14.625" style="2"/>
    <col min="257" max="257" width="13.375" style="2" customWidth="1"/>
    <col min="258" max="258" width="4.625" style="2" customWidth="1"/>
    <col min="259" max="259" width="17.125" style="2" customWidth="1"/>
    <col min="260" max="260" width="14.625" style="2"/>
    <col min="261" max="266" width="15.875" style="2" customWidth="1"/>
    <col min="267" max="512" width="14.625" style="2"/>
    <col min="513" max="513" width="13.375" style="2" customWidth="1"/>
    <col min="514" max="514" width="4.625" style="2" customWidth="1"/>
    <col min="515" max="515" width="17.125" style="2" customWidth="1"/>
    <col min="516" max="516" width="14.625" style="2"/>
    <col min="517" max="522" width="15.875" style="2" customWidth="1"/>
    <col min="523" max="768" width="14.625" style="2"/>
    <col min="769" max="769" width="13.375" style="2" customWidth="1"/>
    <col min="770" max="770" width="4.625" style="2" customWidth="1"/>
    <col min="771" max="771" width="17.125" style="2" customWidth="1"/>
    <col min="772" max="772" width="14.625" style="2"/>
    <col min="773" max="778" width="15.875" style="2" customWidth="1"/>
    <col min="779" max="1024" width="14.625" style="2"/>
    <col min="1025" max="1025" width="13.375" style="2" customWidth="1"/>
    <col min="1026" max="1026" width="4.625" style="2" customWidth="1"/>
    <col min="1027" max="1027" width="17.125" style="2" customWidth="1"/>
    <col min="1028" max="1028" width="14.625" style="2"/>
    <col min="1029" max="1034" width="15.875" style="2" customWidth="1"/>
    <col min="1035" max="1280" width="14.625" style="2"/>
    <col min="1281" max="1281" width="13.375" style="2" customWidth="1"/>
    <col min="1282" max="1282" width="4.625" style="2" customWidth="1"/>
    <col min="1283" max="1283" width="17.125" style="2" customWidth="1"/>
    <col min="1284" max="1284" width="14.625" style="2"/>
    <col min="1285" max="1290" width="15.875" style="2" customWidth="1"/>
    <col min="1291" max="1536" width="14.625" style="2"/>
    <col min="1537" max="1537" width="13.375" style="2" customWidth="1"/>
    <col min="1538" max="1538" width="4.625" style="2" customWidth="1"/>
    <col min="1539" max="1539" width="17.125" style="2" customWidth="1"/>
    <col min="1540" max="1540" width="14.625" style="2"/>
    <col min="1541" max="1546" width="15.875" style="2" customWidth="1"/>
    <col min="1547" max="1792" width="14.625" style="2"/>
    <col min="1793" max="1793" width="13.375" style="2" customWidth="1"/>
    <col min="1794" max="1794" width="4.625" style="2" customWidth="1"/>
    <col min="1795" max="1795" width="17.125" style="2" customWidth="1"/>
    <col min="1796" max="1796" width="14.625" style="2"/>
    <col min="1797" max="1802" width="15.875" style="2" customWidth="1"/>
    <col min="1803" max="2048" width="14.625" style="2"/>
    <col min="2049" max="2049" width="13.375" style="2" customWidth="1"/>
    <col min="2050" max="2050" width="4.625" style="2" customWidth="1"/>
    <col min="2051" max="2051" width="17.125" style="2" customWidth="1"/>
    <col min="2052" max="2052" width="14.625" style="2"/>
    <col min="2053" max="2058" width="15.875" style="2" customWidth="1"/>
    <col min="2059" max="2304" width="14.625" style="2"/>
    <col min="2305" max="2305" width="13.375" style="2" customWidth="1"/>
    <col min="2306" max="2306" width="4.625" style="2" customWidth="1"/>
    <col min="2307" max="2307" width="17.125" style="2" customWidth="1"/>
    <col min="2308" max="2308" width="14.625" style="2"/>
    <col min="2309" max="2314" width="15.875" style="2" customWidth="1"/>
    <col min="2315" max="2560" width="14.625" style="2"/>
    <col min="2561" max="2561" width="13.375" style="2" customWidth="1"/>
    <col min="2562" max="2562" width="4.625" style="2" customWidth="1"/>
    <col min="2563" max="2563" width="17.125" style="2" customWidth="1"/>
    <col min="2564" max="2564" width="14.625" style="2"/>
    <col min="2565" max="2570" width="15.875" style="2" customWidth="1"/>
    <col min="2571" max="2816" width="14.625" style="2"/>
    <col min="2817" max="2817" width="13.375" style="2" customWidth="1"/>
    <col min="2818" max="2818" width="4.625" style="2" customWidth="1"/>
    <col min="2819" max="2819" width="17.125" style="2" customWidth="1"/>
    <col min="2820" max="2820" width="14.625" style="2"/>
    <col min="2821" max="2826" width="15.875" style="2" customWidth="1"/>
    <col min="2827" max="3072" width="14.625" style="2"/>
    <col min="3073" max="3073" width="13.375" style="2" customWidth="1"/>
    <col min="3074" max="3074" width="4.625" style="2" customWidth="1"/>
    <col min="3075" max="3075" width="17.125" style="2" customWidth="1"/>
    <col min="3076" max="3076" width="14.625" style="2"/>
    <col min="3077" max="3082" width="15.875" style="2" customWidth="1"/>
    <col min="3083" max="3328" width="14.625" style="2"/>
    <col min="3329" max="3329" width="13.375" style="2" customWidth="1"/>
    <col min="3330" max="3330" width="4.625" style="2" customWidth="1"/>
    <col min="3331" max="3331" width="17.125" style="2" customWidth="1"/>
    <col min="3332" max="3332" width="14.625" style="2"/>
    <col min="3333" max="3338" width="15.875" style="2" customWidth="1"/>
    <col min="3339" max="3584" width="14.625" style="2"/>
    <col min="3585" max="3585" width="13.375" style="2" customWidth="1"/>
    <col min="3586" max="3586" width="4.625" style="2" customWidth="1"/>
    <col min="3587" max="3587" width="17.125" style="2" customWidth="1"/>
    <col min="3588" max="3588" width="14.625" style="2"/>
    <col min="3589" max="3594" width="15.875" style="2" customWidth="1"/>
    <col min="3595" max="3840" width="14.625" style="2"/>
    <col min="3841" max="3841" width="13.375" style="2" customWidth="1"/>
    <col min="3842" max="3842" width="4.625" style="2" customWidth="1"/>
    <col min="3843" max="3843" width="17.125" style="2" customWidth="1"/>
    <col min="3844" max="3844" width="14.625" style="2"/>
    <col min="3845" max="3850" width="15.875" style="2" customWidth="1"/>
    <col min="3851" max="4096" width="14.625" style="2"/>
    <col min="4097" max="4097" width="13.375" style="2" customWidth="1"/>
    <col min="4098" max="4098" width="4.625" style="2" customWidth="1"/>
    <col min="4099" max="4099" width="17.125" style="2" customWidth="1"/>
    <col min="4100" max="4100" width="14.625" style="2"/>
    <col min="4101" max="4106" width="15.875" style="2" customWidth="1"/>
    <col min="4107" max="4352" width="14.625" style="2"/>
    <col min="4353" max="4353" width="13.375" style="2" customWidth="1"/>
    <col min="4354" max="4354" width="4.625" style="2" customWidth="1"/>
    <col min="4355" max="4355" width="17.125" style="2" customWidth="1"/>
    <col min="4356" max="4356" width="14.625" style="2"/>
    <col min="4357" max="4362" width="15.875" style="2" customWidth="1"/>
    <col min="4363" max="4608" width="14.625" style="2"/>
    <col min="4609" max="4609" width="13.375" style="2" customWidth="1"/>
    <col min="4610" max="4610" width="4.625" style="2" customWidth="1"/>
    <col min="4611" max="4611" width="17.125" style="2" customWidth="1"/>
    <col min="4612" max="4612" width="14.625" style="2"/>
    <col min="4613" max="4618" width="15.875" style="2" customWidth="1"/>
    <col min="4619" max="4864" width="14.625" style="2"/>
    <col min="4865" max="4865" width="13.375" style="2" customWidth="1"/>
    <col min="4866" max="4866" width="4.625" style="2" customWidth="1"/>
    <col min="4867" max="4867" width="17.125" style="2" customWidth="1"/>
    <col min="4868" max="4868" width="14.625" style="2"/>
    <col min="4869" max="4874" width="15.875" style="2" customWidth="1"/>
    <col min="4875" max="5120" width="14.625" style="2"/>
    <col min="5121" max="5121" width="13.375" style="2" customWidth="1"/>
    <col min="5122" max="5122" width="4.625" style="2" customWidth="1"/>
    <col min="5123" max="5123" width="17.125" style="2" customWidth="1"/>
    <col min="5124" max="5124" width="14.625" style="2"/>
    <col min="5125" max="5130" width="15.875" style="2" customWidth="1"/>
    <col min="5131" max="5376" width="14.625" style="2"/>
    <col min="5377" max="5377" width="13.375" style="2" customWidth="1"/>
    <col min="5378" max="5378" width="4.625" style="2" customWidth="1"/>
    <col min="5379" max="5379" width="17.125" style="2" customWidth="1"/>
    <col min="5380" max="5380" width="14.625" style="2"/>
    <col min="5381" max="5386" width="15.875" style="2" customWidth="1"/>
    <col min="5387" max="5632" width="14.625" style="2"/>
    <col min="5633" max="5633" width="13.375" style="2" customWidth="1"/>
    <col min="5634" max="5634" width="4.625" style="2" customWidth="1"/>
    <col min="5635" max="5635" width="17.125" style="2" customWidth="1"/>
    <col min="5636" max="5636" width="14.625" style="2"/>
    <col min="5637" max="5642" width="15.875" style="2" customWidth="1"/>
    <col min="5643" max="5888" width="14.625" style="2"/>
    <col min="5889" max="5889" width="13.375" style="2" customWidth="1"/>
    <col min="5890" max="5890" width="4.625" style="2" customWidth="1"/>
    <col min="5891" max="5891" width="17.125" style="2" customWidth="1"/>
    <col min="5892" max="5892" width="14.625" style="2"/>
    <col min="5893" max="5898" width="15.875" style="2" customWidth="1"/>
    <col min="5899" max="6144" width="14.625" style="2"/>
    <col min="6145" max="6145" width="13.375" style="2" customWidth="1"/>
    <col min="6146" max="6146" width="4.625" style="2" customWidth="1"/>
    <col min="6147" max="6147" width="17.125" style="2" customWidth="1"/>
    <col min="6148" max="6148" width="14.625" style="2"/>
    <col min="6149" max="6154" width="15.875" style="2" customWidth="1"/>
    <col min="6155" max="6400" width="14.625" style="2"/>
    <col min="6401" max="6401" width="13.375" style="2" customWidth="1"/>
    <col min="6402" max="6402" width="4.625" style="2" customWidth="1"/>
    <col min="6403" max="6403" width="17.125" style="2" customWidth="1"/>
    <col min="6404" max="6404" width="14.625" style="2"/>
    <col min="6405" max="6410" width="15.875" style="2" customWidth="1"/>
    <col min="6411" max="6656" width="14.625" style="2"/>
    <col min="6657" max="6657" width="13.375" style="2" customWidth="1"/>
    <col min="6658" max="6658" width="4.625" style="2" customWidth="1"/>
    <col min="6659" max="6659" width="17.125" style="2" customWidth="1"/>
    <col min="6660" max="6660" width="14.625" style="2"/>
    <col min="6661" max="6666" width="15.875" style="2" customWidth="1"/>
    <col min="6667" max="6912" width="14.625" style="2"/>
    <col min="6913" max="6913" width="13.375" style="2" customWidth="1"/>
    <col min="6914" max="6914" width="4.625" style="2" customWidth="1"/>
    <col min="6915" max="6915" width="17.125" style="2" customWidth="1"/>
    <col min="6916" max="6916" width="14.625" style="2"/>
    <col min="6917" max="6922" width="15.875" style="2" customWidth="1"/>
    <col min="6923" max="7168" width="14.625" style="2"/>
    <col min="7169" max="7169" width="13.375" style="2" customWidth="1"/>
    <col min="7170" max="7170" width="4.625" style="2" customWidth="1"/>
    <col min="7171" max="7171" width="17.125" style="2" customWidth="1"/>
    <col min="7172" max="7172" width="14.625" style="2"/>
    <col min="7173" max="7178" width="15.875" style="2" customWidth="1"/>
    <col min="7179" max="7424" width="14.625" style="2"/>
    <col min="7425" max="7425" width="13.375" style="2" customWidth="1"/>
    <col min="7426" max="7426" width="4.625" style="2" customWidth="1"/>
    <col min="7427" max="7427" width="17.125" style="2" customWidth="1"/>
    <col min="7428" max="7428" width="14.625" style="2"/>
    <col min="7429" max="7434" width="15.875" style="2" customWidth="1"/>
    <col min="7435" max="7680" width="14.625" style="2"/>
    <col min="7681" max="7681" width="13.375" style="2" customWidth="1"/>
    <col min="7682" max="7682" width="4.625" style="2" customWidth="1"/>
    <col min="7683" max="7683" width="17.125" style="2" customWidth="1"/>
    <col min="7684" max="7684" width="14.625" style="2"/>
    <col min="7685" max="7690" width="15.875" style="2" customWidth="1"/>
    <col min="7691" max="7936" width="14.625" style="2"/>
    <col min="7937" max="7937" width="13.375" style="2" customWidth="1"/>
    <col min="7938" max="7938" width="4.625" style="2" customWidth="1"/>
    <col min="7939" max="7939" width="17.125" style="2" customWidth="1"/>
    <col min="7940" max="7940" width="14.625" style="2"/>
    <col min="7941" max="7946" width="15.875" style="2" customWidth="1"/>
    <col min="7947" max="8192" width="14.625" style="2"/>
    <col min="8193" max="8193" width="13.375" style="2" customWidth="1"/>
    <col min="8194" max="8194" width="4.625" style="2" customWidth="1"/>
    <col min="8195" max="8195" width="17.125" style="2" customWidth="1"/>
    <col min="8196" max="8196" width="14.625" style="2"/>
    <col min="8197" max="8202" width="15.875" style="2" customWidth="1"/>
    <col min="8203" max="8448" width="14.625" style="2"/>
    <col min="8449" max="8449" width="13.375" style="2" customWidth="1"/>
    <col min="8450" max="8450" width="4.625" style="2" customWidth="1"/>
    <col min="8451" max="8451" width="17.125" style="2" customWidth="1"/>
    <col min="8452" max="8452" width="14.625" style="2"/>
    <col min="8453" max="8458" width="15.875" style="2" customWidth="1"/>
    <col min="8459" max="8704" width="14.625" style="2"/>
    <col min="8705" max="8705" width="13.375" style="2" customWidth="1"/>
    <col min="8706" max="8706" width="4.625" style="2" customWidth="1"/>
    <col min="8707" max="8707" width="17.125" style="2" customWidth="1"/>
    <col min="8708" max="8708" width="14.625" style="2"/>
    <col min="8709" max="8714" width="15.875" style="2" customWidth="1"/>
    <col min="8715" max="8960" width="14.625" style="2"/>
    <col min="8961" max="8961" width="13.375" style="2" customWidth="1"/>
    <col min="8962" max="8962" width="4.625" style="2" customWidth="1"/>
    <col min="8963" max="8963" width="17.125" style="2" customWidth="1"/>
    <col min="8964" max="8964" width="14.625" style="2"/>
    <col min="8965" max="8970" width="15.875" style="2" customWidth="1"/>
    <col min="8971" max="9216" width="14.625" style="2"/>
    <col min="9217" max="9217" width="13.375" style="2" customWidth="1"/>
    <col min="9218" max="9218" width="4.625" style="2" customWidth="1"/>
    <col min="9219" max="9219" width="17.125" style="2" customWidth="1"/>
    <col min="9220" max="9220" width="14.625" style="2"/>
    <col min="9221" max="9226" width="15.875" style="2" customWidth="1"/>
    <col min="9227" max="9472" width="14.625" style="2"/>
    <col min="9473" max="9473" width="13.375" style="2" customWidth="1"/>
    <col min="9474" max="9474" width="4.625" style="2" customWidth="1"/>
    <col min="9475" max="9475" width="17.125" style="2" customWidth="1"/>
    <col min="9476" max="9476" width="14.625" style="2"/>
    <col min="9477" max="9482" width="15.875" style="2" customWidth="1"/>
    <col min="9483" max="9728" width="14.625" style="2"/>
    <col min="9729" max="9729" width="13.375" style="2" customWidth="1"/>
    <col min="9730" max="9730" width="4.625" style="2" customWidth="1"/>
    <col min="9731" max="9731" width="17.125" style="2" customWidth="1"/>
    <col min="9732" max="9732" width="14.625" style="2"/>
    <col min="9733" max="9738" width="15.875" style="2" customWidth="1"/>
    <col min="9739" max="9984" width="14.625" style="2"/>
    <col min="9985" max="9985" width="13.375" style="2" customWidth="1"/>
    <col min="9986" max="9986" width="4.625" style="2" customWidth="1"/>
    <col min="9987" max="9987" width="17.125" style="2" customWidth="1"/>
    <col min="9988" max="9988" width="14.625" style="2"/>
    <col min="9989" max="9994" width="15.875" style="2" customWidth="1"/>
    <col min="9995" max="10240" width="14.625" style="2"/>
    <col min="10241" max="10241" width="13.375" style="2" customWidth="1"/>
    <col min="10242" max="10242" width="4.625" style="2" customWidth="1"/>
    <col min="10243" max="10243" width="17.125" style="2" customWidth="1"/>
    <col min="10244" max="10244" width="14.625" style="2"/>
    <col min="10245" max="10250" width="15.875" style="2" customWidth="1"/>
    <col min="10251" max="10496" width="14.625" style="2"/>
    <col min="10497" max="10497" width="13.375" style="2" customWidth="1"/>
    <col min="10498" max="10498" width="4.625" style="2" customWidth="1"/>
    <col min="10499" max="10499" width="17.125" style="2" customWidth="1"/>
    <col min="10500" max="10500" width="14.625" style="2"/>
    <col min="10501" max="10506" width="15.875" style="2" customWidth="1"/>
    <col min="10507" max="10752" width="14.625" style="2"/>
    <col min="10753" max="10753" width="13.375" style="2" customWidth="1"/>
    <col min="10754" max="10754" width="4.625" style="2" customWidth="1"/>
    <col min="10755" max="10755" width="17.125" style="2" customWidth="1"/>
    <col min="10756" max="10756" width="14.625" style="2"/>
    <col min="10757" max="10762" width="15.875" style="2" customWidth="1"/>
    <col min="10763" max="11008" width="14.625" style="2"/>
    <col min="11009" max="11009" width="13.375" style="2" customWidth="1"/>
    <col min="11010" max="11010" width="4.625" style="2" customWidth="1"/>
    <col min="11011" max="11011" width="17.125" style="2" customWidth="1"/>
    <col min="11012" max="11012" width="14.625" style="2"/>
    <col min="11013" max="11018" width="15.875" style="2" customWidth="1"/>
    <col min="11019" max="11264" width="14.625" style="2"/>
    <col min="11265" max="11265" width="13.375" style="2" customWidth="1"/>
    <col min="11266" max="11266" width="4.625" style="2" customWidth="1"/>
    <col min="11267" max="11267" width="17.125" style="2" customWidth="1"/>
    <col min="11268" max="11268" width="14.625" style="2"/>
    <col min="11269" max="11274" width="15.875" style="2" customWidth="1"/>
    <col min="11275" max="11520" width="14.625" style="2"/>
    <col min="11521" max="11521" width="13.375" style="2" customWidth="1"/>
    <col min="11522" max="11522" width="4.625" style="2" customWidth="1"/>
    <col min="11523" max="11523" width="17.125" style="2" customWidth="1"/>
    <col min="11524" max="11524" width="14.625" style="2"/>
    <col min="11525" max="11530" width="15.875" style="2" customWidth="1"/>
    <col min="11531" max="11776" width="14.625" style="2"/>
    <col min="11777" max="11777" width="13.375" style="2" customWidth="1"/>
    <col min="11778" max="11778" width="4.625" style="2" customWidth="1"/>
    <col min="11779" max="11779" width="17.125" style="2" customWidth="1"/>
    <col min="11780" max="11780" width="14.625" style="2"/>
    <col min="11781" max="11786" width="15.875" style="2" customWidth="1"/>
    <col min="11787" max="12032" width="14.625" style="2"/>
    <col min="12033" max="12033" width="13.375" style="2" customWidth="1"/>
    <col min="12034" max="12034" width="4.625" style="2" customWidth="1"/>
    <col min="12035" max="12035" width="17.125" style="2" customWidth="1"/>
    <col min="12036" max="12036" width="14.625" style="2"/>
    <col min="12037" max="12042" width="15.875" style="2" customWidth="1"/>
    <col min="12043" max="12288" width="14.625" style="2"/>
    <col min="12289" max="12289" width="13.375" style="2" customWidth="1"/>
    <col min="12290" max="12290" width="4.625" style="2" customWidth="1"/>
    <col min="12291" max="12291" width="17.125" style="2" customWidth="1"/>
    <col min="12292" max="12292" width="14.625" style="2"/>
    <col min="12293" max="12298" width="15.875" style="2" customWidth="1"/>
    <col min="12299" max="12544" width="14.625" style="2"/>
    <col min="12545" max="12545" width="13.375" style="2" customWidth="1"/>
    <col min="12546" max="12546" width="4.625" style="2" customWidth="1"/>
    <col min="12547" max="12547" width="17.125" style="2" customWidth="1"/>
    <col min="12548" max="12548" width="14.625" style="2"/>
    <col min="12549" max="12554" width="15.875" style="2" customWidth="1"/>
    <col min="12555" max="12800" width="14.625" style="2"/>
    <col min="12801" max="12801" width="13.375" style="2" customWidth="1"/>
    <col min="12802" max="12802" width="4.625" style="2" customWidth="1"/>
    <col min="12803" max="12803" width="17.125" style="2" customWidth="1"/>
    <col min="12804" max="12804" width="14.625" style="2"/>
    <col min="12805" max="12810" width="15.875" style="2" customWidth="1"/>
    <col min="12811" max="13056" width="14.625" style="2"/>
    <col min="13057" max="13057" width="13.375" style="2" customWidth="1"/>
    <col min="13058" max="13058" width="4.625" style="2" customWidth="1"/>
    <col min="13059" max="13059" width="17.125" style="2" customWidth="1"/>
    <col min="13060" max="13060" width="14.625" style="2"/>
    <col min="13061" max="13066" width="15.875" style="2" customWidth="1"/>
    <col min="13067" max="13312" width="14.625" style="2"/>
    <col min="13313" max="13313" width="13.375" style="2" customWidth="1"/>
    <col min="13314" max="13314" width="4.625" style="2" customWidth="1"/>
    <col min="13315" max="13315" width="17.125" style="2" customWidth="1"/>
    <col min="13316" max="13316" width="14.625" style="2"/>
    <col min="13317" max="13322" width="15.875" style="2" customWidth="1"/>
    <col min="13323" max="13568" width="14.625" style="2"/>
    <col min="13569" max="13569" width="13.375" style="2" customWidth="1"/>
    <col min="13570" max="13570" width="4.625" style="2" customWidth="1"/>
    <col min="13571" max="13571" width="17.125" style="2" customWidth="1"/>
    <col min="13572" max="13572" width="14.625" style="2"/>
    <col min="13573" max="13578" width="15.875" style="2" customWidth="1"/>
    <col min="13579" max="13824" width="14.625" style="2"/>
    <col min="13825" max="13825" width="13.375" style="2" customWidth="1"/>
    <col min="13826" max="13826" width="4.625" style="2" customWidth="1"/>
    <col min="13827" max="13827" width="17.125" style="2" customWidth="1"/>
    <col min="13828" max="13828" width="14.625" style="2"/>
    <col min="13829" max="13834" width="15.875" style="2" customWidth="1"/>
    <col min="13835" max="14080" width="14.625" style="2"/>
    <col min="14081" max="14081" width="13.375" style="2" customWidth="1"/>
    <col min="14082" max="14082" width="4.625" style="2" customWidth="1"/>
    <col min="14083" max="14083" width="17.125" style="2" customWidth="1"/>
    <col min="14084" max="14084" width="14.625" style="2"/>
    <col min="14085" max="14090" width="15.875" style="2" customWidth="1"/>
    <col min="14091" max="14336" width="14.625" style="2"/>
    <col min="14337" max="14337" width="13.375" style="2" customWidth="1"/>
    <col min="14338" max="14338" width="4.625" style="2" customWidth="1"/>
    <col min="14339" max="14339" width="17.125" style="2" customWidth="1"/>
    <col min="14340" max="14340" width="14.625" style="2"/>
    <col min="14341" max="14346" width="15.875" style="2" customWidth="1"/>
    <col min="14347" max="14592" width="14.625" style="2"/>
    <col min="14593" max="14593" width="13.375" style="2" customWidth="1"/>
    <col min="14594" max="14594" width="4.625" style="2" customWidth="1"/>
    <col min="14595" max="14595" width="17.125" style="2" customWidth="1"/>
    <col min="14596" max="14596" width="14.625" style="2"/>
    <col min="14597" max="14602" width="15.875" style="2" customWidth="1"/>
    <col min="14603" max="14848" width="14.625" style="2"/>
    <col min="14849" max="14849" width="13.375" style="2" customWidth="1"/>
    <col min="14850" max="14850" width="4.625" style="2" customWidth="1"/>
    <col min="14851" max="14851" width="17.125" style="2" customWidth="1"/>
    <col min="14852" max="14852" width="14.625" style="2"/>
    <col min="14853" max="14858" width="15.875" style="2" customWidth="1"/>
    <col min="14859" max="15104" width="14.625" style="2"/>
    <col min="15105" max="15105" width="13.375" style="2" customWidth="1"/>
    <col min="15106" max="15106" width="4.625" style="2" customWidth="1"/>
    <col min="15107" max="15107" width="17.125" style="2" customWidth="1"/>
    <col min="15108" max="15108" width="14.625" style="2"/>
    <col min="15109" max="15114" width="15.875" style="2" customWidth="1"/>
    <col min="15115" max="15360" width="14.625" style="2"/>
    <col min="15361" max="15361" width="13.375" style="2" customWidth="1"/>
    <col min="15362" max="15362" width="4.625" style="2" customWidth="1"/>
    <col min="15363" max="15363" width="17.125" style="2" customWidth="1"/>
    <col min="15364" max="15364" width="14.625" style="2"/>
    <col min="15365" max="15370" width="15.875" style="2" customWidth="1"/>
    <col min="15371" max="15616" width="14.625" style="2"/>
    <col min="15617" max="15617" width="13.375" style="2" customWidth="1"/>
    <col min="15618" max="15618" width="4.625" style="2" customWidth="1"/>
    <col min="15619" max="15619" width="17.125" style="2" customWidth="1"/>
    <col min="15620" max="15620" width="14.625" style="2"/>
    <col min="15621" max="15626" width="15.875" style="2" customWidth="1"/>
    <col min="15627" max="15872" width="14.625" style="2"/>
    <col min="15873" max="15873" width="13.375" style="2" customWidth="1"/>
    <col min="15874" max="15874" width="4.625" style="2" customWidth="1"/>
    <col min="15875" max="15875" width="17.125" style="2" customWidth="1"/>
    <col min="15876" max="15876" width="14.625" style="2"/>
    <col min="15877" max="15882" width="15.875" style="2" customWidth="1"/>
    <col min="15883" max="16128" width="14.625" style="2"/>
    <col min="16129" max="16129" width="13.375" style="2" customWidth="1"/>
    <col min="16130" max="16130" width="4.625" style="2" customWidth="1"/>
    <col min="16131" max="16131" width="17.125" style="2" customWidth="1"/>
    <col min="16132" max="16132" width="14.625" style="2"/>
    <col min="16133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D6" s="4" t="s">
        <v>211</v>
      </c>
    </row>
    <row r="7" spans="1:10" ht="18" thickBot="1" x14ac:dyDescent="0.25">
      <c r="B7" s="5"/>
      <c r="C7" s="5"/>
      <c r="D7" s="5"/>
      <c r="E7" s="5"/>
      <c r="F7" s="7" t="s">
        <v>188</v>
      </c>
      <c r="G7" s="5"/>
      <c r="H7" s="5"/>
      <c r="I7" s="5"/>
      <c r="J7" s="36" t="s">
        <v>212</v>
      </c>
    </row>
    <row r="8" spans="1:10" x14ac:dyDescent="0.2">
      <c r="D8" s="8"/>
      <c r="E8" s="9"/>
      <c r="F8" s="9"/>
      <c r="G8" s="9"/>
      <c r="H8" s="9"/>
      <c r="I8" s="9"/>
      <c r="J8" s="9"/>
    </row>
    <row r="9" spans="1:10" x14ac:dyDescent="0.2">
      <c r="D9" s="14" t="s">
        <v>213</v>
      </c>
      <c r="E9" s="8"/>
      <c r="F9" s="9"/>
      <c r="G9" s="9"/>
      <c r="H9" s="8"/>
      <c r="I9" s="9"/>
      <c r="J9" s="9"/>
    </row>
    <row r="10" spans="1:10" x14ac:dyDescent="0.2">
      <c r="D10" s="14" t="s">
        <v>214</v>
      </c>
      <c r="E10" s="8"/>
      <c r="F10" s="8"/>
      <c r="G10" s="8"/>
      <c r="H10" s="8"/>
      <c r="I10" s="8"/>
      <c r="J10" s="8"/>
    </row>
    <row r="11" spans="1:10" x14ac:dyDescent="0.2">
      <c r="B11" s="9"/>
      <c r="C11" s="9"/>
      <c r="D11" s="16" t="s">
        <v>215</v>
      </c>
      <c r="E11" s="16" t="s">
        <v>216</v>
      </c>
      <c r="F11" s="16" t="s">
        <v>217</v>
      </c>
      <c r="G11" s="16" t="s">
        <v>218</v>
      </c>
      <c r="H11" s="16" t="s">
        <v>214</v>
      </c>
      <c r="I11" s="16" t="s">
        <v>217</v>
      </c>
      <c r="J11" s="16" t="s">
        <v>218</v>
      </c>
    </row>
    <row r="12" spans="1:10" x14ac:dyDescent="0.2">
      <c r="D12" s="8"/>
    </row>
    <row r="13" spans="1:10" x14ac:dyDescent="0.2">
      <c r="C13" s="29" t="s">
        <v>60</v>
      </c>
      <c r="D13" s="57">
        <v>27</v>
      </c>
      <c r="E13" s="58">
        <v>25</v>
      </c>
      <c r="F13" s="58">
        <v>29</v>
      </c>
      <c r="G13" s="58">
        <v>20</v>
      </c>
      <c r="H13" s="58">
        <v>37</v>
      </c>
      <c r="I13" s="58">
        <v>37</v>
      </c>
      <c r="J13" s="58">
        <v>37</v>
      </c>
    </row>
    <row r="14" spans="1:10" x14ac:dyDescent="0.2">
      <c r="D14" s="56"/>
      <c r="E14" s="34"/>
      <c r="F14" s="34"/>
      <c r="G14" s="34"/>
      <c r="H14" s="34"/>
      <c r="I14" s="34"/>
      <c r="J14" s="34"/>
    </row>
    <row r="15" spans="1:10" x14ac:dyDescent="0.2">
      <c r="C15" s="1" t="s">
        <v>138</v>
      </c>
      <c r="D15" s="56">
        <v>28</v>
      </c>
      <c r="E15" s="34">
        <v>26</v>
      </c>
      <c r="F15" s="34">
        <v>28</v>
      </c>
      <c r="G15" s="34">
        <v>21</v>
      </c>
      <c r="H15" s="34">
        <v>41</v>
      </c>
      <c r="I15" s="34">
        <v>41</v>
      </c>
      <c r="J15" s="34">
        <v>40</v>
      </c>
    </row>
    <row r="16" spans="1:10" x14ac:dyDescent="0.2">
      <c r="C16" s="1" t="s">
        <v>139</v>
      </c>
      <c r="D16" s="56">
        <v>27</v>
      </c>
      <c r="E16" s="34">
        <v>24</v>
      </c>
      <c r="F16" s="34">
        <v>27</v>
      </c>
      <c r="G16" s="34">
        <v>19</v>
      </c>
      <c r="H16" s="34">
        <v>42</v>
      </c>
      <c r="I16" s="34">
        <v>41</v>
      </c>
      <c r="J16" s="34">
        <v>42</v>
      </c>
    </row>
    <row r="17" spans="3:10" x14ac:dyDescent="0.2">
      <c r="C17" s="1" t="s">
        <v>140</v>
      </c>
      <c r="D17" s="56">
        <v>47</v>
      </c>
      <c r="E17" s="34">
        <v>45</v>
      </c>
      <c r="F17" s="34">
        <v>53</v>
      </c>
      <c r="G17" s="34">
        <v>31</v>
      </c>
      <c r="H17" s="34">
        <v>52</v>
      </c>
      <c r="I17" s="34">
        <v>51</v>
      </c>
      <c r="J17" s="34">
        <v>52</v>
      </c>
    </row>
    <row r="18" spans="3:10" x14ac:dyDescent="0.2">
      <c r="C18" s="1" t="s">
        <v>141</v>
      </c>
      <c r="D18" s="56">
        <v>25</v>
      </c>
      <c r="E18" s="34">
        <v>24</v>
      </c>
      <c r="F18" s="34">
        <v>27</v>
      </c>
      <c r="G18" s="34">
        <v>18</v>
      </c>
      <c r="H18" s="34">
        <v>32.1</v>
      </c>
      <c r="I18" s="34">
        <v>34</v>
      </c>
      <c r="J18" s="34">
        <v>31</v>
      </c>
    </row>
    <row r="19" spans="3:10" x14ac:dyDescent="0.2">
      <c r="C19" s="1" t="s">
        <v>142</v>
      </c>
      <c r="D19" s="56">
        <v>19</v>
      </c>
      <c r="E19" s="34">
        <v>18</v>
      </c>
      <c r="F19" s="34">
        <v>21</v>
      </c>
      <c r="G19" s="34">
        <v>14</v>
      </c>
      <c r="H19" s="34">
        <v>19</v>
      </c>
      <c r="I19" s="34">
        <v>17</v>
      </c>
      <c r="J19" s="34">
        <v>24</v>
      </c>
    </row>
    <row r="20" spans="3:10" x14ac:dyDescent="0.2">
      <c r="C20" s="1" t="s">
        <v>143</v>
      </c>
      <c r="D20" s="56">
        <v>17</v>
      </c>
      <c r="E20" s="34">
        <v>16</v>
      </c>
      <c r="F20" s="34">
        <v>18</v>
      </c>
      <c r="G20" s="34">
        <v>13</v>
      </c>
      <c r="H20" s="34">
        <v>20</v>
      </c>
      <c r="I20" s="34">
        <v>19</v>
      </c>
      <c r="J20" s="34">
        <v>20</v>
      </c>
    </row>
    <row r="21" spans="3:10" x14ac:dyDescent="0.2">
      <c r="C21" s="1" t="s">
        <v>144</v>
      </c>
      <c r="D21" s="56">
        <v>16</v>
      </c>
      <c r="E21" s="34">
        <v>15</v>
      </c>
      <c r="F21" s="34">
        <v>16</v>
      </c>
      <c r="G21" s="34">
        <v>13</v>
      </c>
      <c r="H21" s="34">
        <v>19</v>
      </c>
      <c r="I21" s="34">
        <v>20</v>
      </c>
      <c r="J21" s="34">
        <v>18</v>
      </c>
    </row>
    <row r="22" spans="3:10" x14ac:dyDescent="0.2">
      <c r="D22" s="56"/>
      <c r="E22" s="34"/>
      <c r="F22" s="34"/>
      <c r="G22" s="34"/>
      <c r="H22" s="34"/>
      <c r="I22" s="34"/>
      <c r="J22" s="34"/>
    </row>
    <row r="23" spans="3:10" x14ac:dyDescent="0.2">
      <c r="C23" s="1" t="s">
        <v>145</v>
      </c>
      <c r="D23" s="56">
        <v>32</v>
      </c>
      <c r="E23" s="34">
        <v>29</v>
      </c>
      <c r="F23" s="34">
        <v>31</v>
      </c>
      <c r="G23" s="34">
        <v>25</v>
      </c>
      <c r="H23" s="34">
        <v>46</v>
      </c>
      <c r="I23" s="34">
        <v>47</v>
      </c>
      <c r="J23" s="34">
        <v>45</v>
      </c>
    </row>
    <row r="24" spans="3:10" x14ac:dyDescent="0.2">
      <c r="C24" s="1" t="s">
        <v>146</v>
      </c>
      <c r="D24" s="56">
        <v>30</v>
      </c>
      <c r="E24" s="34">
        <v>27</v>
      </c>
      <c r="F24" s="34">
        <v>32</v>
      </c>
      <c r="G24" s="34">
        <v>20</v>
      </c>
      <c r="H24" s="34">
        <v>42</v>
      </c>
      <c r="I24" s="34">
        <v>43</v>
      </c>
      <c r="J24" s="34">
        <v>40</v>
      </c>
    </row>
    <row r="25" spans="3:10" x14ac:dyDescent="0.2">
      <c r="C25" s="1" t="s">
        <v>147</v>
      </c>
      <c r="D25" s="56">
        <v>31</v>
      </c>
      <c r="E25" s="34">
        <v>28</v>
      </c>
      <c r="F25" s="34">
        <v>31</v>
      </c>
      <c r="G25" s="34">
        <v>24</v>
      </c>
      <c r="H25" s="34">
        <v>44</v>
      </c>
      <c r="I25" s="34">
        <v>45</v>
      </c>
      <c r="J25" s="34">
        <v>43</v>
      </c>
    </row>
    <row r="26" spans="3:10" x14ac:dyDescent="0.2">
      <c r="C26" s="1" t="s">
        <v>148</v>
      </c>
      <c r="D26" s="56">
        <v>36</v>
      </c>
      <c r="E26" s="34">
        <v>34</v>
      </c>
      <c r="F26" s="34">
        <v>39</v>
      </c>
      <c r="G26" s="34">
        <v>24</v>
      </c>
      <c r="H26" s="34">
        <v>44</v>
      </c>
      <c r="I26" s="34">
        <v>45</v>
      </c>
      <c r="J26" s="34">
        <v>44</v>
      </c>
    </row>
    <row r="27" spans="3:10" x14ac:dyDescent="0.2">
      <c r="C27" s="1" t="s">
        <v>149</v>
      </c>
      <c r="D27" s="56">
        <v>34</v>
      </c>
      <c r="E27" s="34">
        <v>33</v>
      </c>
      <c r="F27" s="34">
        <v>38</v>
      </c>
      <c r="G27" s="34">
        <v>25</v>
      </c>
      <c r="H27" s="34">
        <v>38</v>
      </c>
      <c r="I27" s="34">
        <v>34</v>
      </c>
      <c r="J27" s="34">
        <v>42</v>
      </c>
    </row>
    <row r="28" spans="3:10" x14ac:dyDescent="0.2">
      <c r="C28" s="1" t="s">
        <v>150</v>
      </c>
      <c r="D28" s="56">
        <v>36</v>
      </c>
      <c r="E28" s="34">
        <v>34</v>
      </c>
      <c r="F28" s="34">
        <v>39</v>
      </c>
      <c r="G28" s="34">
        <v>25</v>
      </c>
      <c r="H28" s="34">
        <v>50</v>
      </c>
      <c r="I28" s="34">
        <v>49</v>
      </c>
      <c r="J28" s="34">
        <v>50</v>
      </c>
    </row>
    <row r="29" spans="3:10" x14ac:dyDescent="0.2">
      <c r="C29" s="1" t="s">
        <v>151</v>
      </c>
      <c r="D29" s="56">
        <v>36</v>
      </c>
      <c r="E29" s="34">
        <v>32</v>
      </c>
      <c r="F29" s="34">
        <v>37</v>
      </c>
      <c r="G29" s="34">
        <v>24</v>
      </c>
      <c r="H29" s="34">
        <v>54</v>
      </c>
      <c r="I29" s="34">
        <v>54</v>
      </c>
      <c r="J29" s="34">
        <v>53</v>
      </c>
    </row>
    <row r="30" spans="3:10" x14ac:dyDescent="0.2">
      <c r="C30" s="1" t="s">
        <v>152</v>
      </c>
      <c r="D30" s="56">
        <v>34</v>
      </c>
      <c r="E30" s="34">
        <v>33</v>
      </c>
      <c r="F30" s="34">
        <v>37</v>
      </c>
      <c r="G30" s="34">
        <v>25.1</v>
      </c>
      <c r="H30" s="34">
        <v>40</v>
      </c>
      <c r="I30" s="34">
        <v>43</v>
      </c>
      <c r="J30" s="34">
        <v>36</v>
      </c>
    </row>
    <row r="31" spans="3:10" x14ac:dyDescent="0.2">
      <c r="C31" s="1" t="s">
        <v>153</v>
      </c>
      <c r="D31" s="56">
        <v>35</v>
      </c>
      <c r="E31" s="34">
        <v>35.4</v>
      </c>
      <c r="F31" s="34">
        <v>40</v>
      </c>
      <c r="G31" s="34">
        <v>24</v>
      </c>
      <c r="H31" s="34">
        <v>39</v>
      </c>
      <c r="I31" s="34">
        <v>41</v>
      </c>
      <c r="J31" s="34">
        <v>37</v>
      </c>
    </row>
    <row r="32" spans="3:10" x14ac:dyDescent="0.2">
      <c r="D32" s="8"/>
    </row>
    <row r="33" spans="3:10" x14ac:dyDescent="0.2">
      <c r="C33" s="1" t="s">
        <v>77</v>
      </c>
      <c r="D33" s="56">
        <v>33</v>
      </c>
      <c r="E33" s="34">
        <v>31</v>
      </c>
      <c r="F33" s="34">
        <v>36</v>
      </c>
      <c r="G33" s="34">
        <v>24</v>
      </c>
      <c r="H33" s="34">
        <v>41</v>
      </c>
      <c r="I33" s="34">
        <v>39</v>
      </c>
      <c r="J33" s="34">
        <v>42</v>
      </c>
    </row>
    <row r="34" spans="3:10" x14ac:dyDescent="0.2">
      <c r="C34" s="1" t="s">
        <v>154</v>
      </c>
      <c r="D34" s="56">
        <v>32</v>
      </c>
      <c r="E34" s="34">
        <v>29</v>
      </c>
      <c r="F34" s="34">
        <v>32</v>
      </c>
      <c r="G34" s="34">
        <v>24</v>
      </c>
      <c r="H34" s="34">
        <v>44</v>
      </c>
      <c r="I34" s="34">
        <v>43</v>
      </c>
      <c r="J34" s="34">
        <v>46</v>
      </c>
    </row>
    <row r="35" spans="3:10" x14ac:dyDescent="0.2">
      <c r="C35" s="1" t="s">
        <v>155</v>
      </c>
      <c r="D35" s="56">
        <v>46</v>
      </c>
      <c r="E35" s="34">
        <v>43</v>
      </c>
      <c r="F35" s="34">
        <v>50</v>
      </c>
      <c r="G35" s="34">
        <v>32</v>
      </c>
      <c r="H35" s="34">
        <v>56</v>
      </c>
      <c r="I35" s="34">
        <v>57</v>
      </c>
      <c r="J35" s="34">
        <v>55</v>
      </c>
    </row>
    <row r="36" spans="3:10" x14ac:dyDescent="0.2">
      <c r="C36" s="1" t="s">
        <v>156</v>
      </c>
      <c r="D36" s="56">
        <v>20</v>
      </c>
      <c r="E36" s="34">
        <v>20</v>
      </c>
      <c r="F36" s="34">
        <v>23</v>
      </c>
      <c r="G36" s="34">
        <v>17</v>
      </c>
      <c r="H36" s="34">
        <v>20</v>
      </c>
      <c r="I36" s="34">
        <v>15</v>
      </c>
      <c r="J36" s="34">
        <v>44</v>
      </c>
    </row>
    <row r="37" spans="3:10" x14ac:dyDescent="0.2">
      <c r="C37" s="1" t="s">
        <v>157</v>
      </c>
      <c r="D37" s="56">
        <v>24</v>
      </c>
      <c r="E37" s="34">
        <v>23</v>
      </c>
      <c r="F37" s="34">
        <v>24</v>
      </c>
      <c r="G37" s="34">
        <v>23</v>
      </c>
      <c r="H37" s="34">
        <v>43</v>
      </c>
      <c r="I37" s="34">
        <v>53</v>
      </c>
      <c r="J37" s="34">
        <v>36</v>
      </c>
    </row>
    <row r="38" spans="3:10" x14ac:dyDescent="0.2">
      <c r="D38" s="8"/>
    </row>
    <row r="39" spans="3:10" x14ac:dyDescent="0.2">
      <c r="C39" s="1" t="s">
        <v>158</v>
      </c>
      <c r="D39" s="56">
        <v>25</v>
      </c>
      <c r="E39" s="34">
        <v>23</v>
      </c>
      <c r="F39" s="34">
        <v>27</v>
      </c>
      <c r="G39" s="34">
        <v>17</v>
      </c>
      <c r="H39" s="34">
        <v>31</v>
      </c>
      <c r="I39" s="34">
        <v>32</v>
      </c>
      <c r="J39" s="34">
        <v>30</v>
      </c>
    </row>
    <row r="40" spans="3:10" x14ac:dyDescent="0.2">
      <c r="C40" s="1" t="s">
        <v>159</v>
      </c>
      <c r="D40" s="56">
        <v>27</v>
      </c>
      <c r="E40" s="34">
        <v>24</v>
      </c>
      <c r="F40" s="34">
        <v>28</v>
      </c>
      <c r="G40" s="34">
        <v>18</v>
      </c>
      <c r="H40" s="34">
        <v>43</v>
      </c>
      <c r="I40" s="34">
        <v>44</v>
      </c>
      <c r="J40" s="34">
        <v>41</v>
      </c>
    </row>
    <row r="41" spans="3:10" x14ac:dyDescent="0.2">
      <c r="C41" s="1" t="s">
        <v>160</v>
      </c>
      <c r="D41" s="56">
        <v>26</v>
      </c>
      <c r="E41" s="34">
        <v>25</v>
      </c>
      <c r="F41" s="34">
        <v>29</v>
      </c>
      <c r="G41" s="34">
        <v>17</v>
      </c>
      <c r="H41" s="34">
        <v>31</v>
      </c>
      <c r="I41" s="34">
        <v>31</v>
      </c>
      <c r="J41" s="34">
        <v>32</v>
      </c>
    </row>
    <row r="42" spans="3:10" x14ac:dyDescent="0.2">
      <c r="C42" s="1" t="s">
        <v>161</v>
      </c>
      <c r="D42" s="56">
        <v>31</v>
      </c>
      <c r="E42" s="34">
        <v>27</v>
      </c>
      <c r="F42" s="34">
        <v>31</v>
      </c>
      <c r="G42" s="34">
        <v>21</v>
      </c>
      <c r="H42" s="34">
        <v>45</v>
      </c>
      <c r="I42" s="34">
        <v>46</v>
      </c>
      <c r="J42" s="34">
        <v>45</v>
      </c>
    </row>
    <row r="43" spans="3:10" x14ac:dyDescent="0.2">
      <c r="C43" s="1" t="s">
        <v>162</v>
      </c>
      <c r="D43" s="56">
        <v>23</v>
      </c>
      <c r="E43" s="34">
        <v>22</v>
      </c>
      <c r="F43" s="34">
        <v>24</v>
      </c>
      <c r="G43" s="34">
        <v>18</v>
      </c>
      <c r="H43" s="34">
        <v>29</v>
      </c>
      <c r="I43" s="34">
        <v>28</v>
      </c>
      <c r="J43" s="34">
        <v>30</v>
      </c>
    </row>
    <row r="44" spans="3:10" x14ac:dyDescent="0.2">
      <c r="D44" s="8"/>
    </row>
    <row r="45" spans="3:10" x14ac:dyDescent="0.2">
      <c r="C45" s="1" t="s">
        <v>163</v>
      </c>
      <c r="D45" s="56">
        <v>19</v>
      </c>
      <c r="E45" s="34">
        <v>18</v>
      </c>
      <c r="F45" s="34">
        <v>22</v>
      </c>
      <c r="G45" s="34">
        <v>13</v>
      </c>
      <c r="H45" s="34">
        <v>23</v>
      </c>
      <c r="I45" s="34">
        <v>28</v>
      </c>
      <c r="J45" s="34">
        <v>20</v>
      </c>
    </row>
    <row r="46" spans="3:10" x14ac:dyDescent="0.2">
      <c r="C46" s="1" t="s">
        <v>164</v>
      </c>
      <c r="D46" s="56">
        <v>25</v>
      </c>
      <c r="E46" s="34">
        <v>23</v>
      </c>
      <c r="F46" s="34">
        <v>26</v>
      </c>
      <c r="G46" s="34">
        <v>17</v>
      </c>
      <c r="H46" s="34">
        <v>34</v>
      </c>
      <c r="I46" s="34">
        <v>33</v>
      </c>
      <c r="J46" s="34">
        <v>36</v>
      </c>
    </row>
    <row r="47" spans="3:10" x14ac:dyDescent="0.2">
      <c r="C47" s="1" t="s">
        <v>165</v>
      </c>
      <c r="D47" s="56">
        <v>26</v>
      </c>
      <c r="E47" s="34">
        <v>23</v>
      </c>
      <c r="F47" s="34">
        <v>27</v>
      </c>
      <c r="G47" s="34">
        <v>17</v>
      </c>
      <c r="H47" s="34">
        <v>40</v>
      </c>
      <c r="I47" s="34">
        <v>38</v>
      </c>
      <c r="J47" s="34">
        <v>43</v>
      </c>
    </row>
    <row r="48" spans="3:10" x14ac:dyDescent="0.2">
      <c r="C48" s="1" t="s">
        <v>166</v>
      </c>
      <c r="D48" s="56">
        <v>21</v>
      </c>
      <c r="E48" s="34">
        <v>20</v>
      </c>
      <c r="F48" s="34">
        <v>23</v>
      </c>
      <c r="G48" s="34">
        <v>15</v>
      </c>
      <c r="H48" s="34">
        <v>26</v>
      </c>
      <c r="I48" s="34">
        <v>23</v>
      </c>
      <c r="J48" s="34">
        <v>29</v>
      </c>
    </row>
    <row r="49" spans="3:10" x14ac:dyDescent="0.2">
      <c r="C49" s="1" t="s">
        <v>167</v>
      </c>
      <c r="D49" s="56">
        <v>23</v>
      </c>
      <c r="E49" s="34">
        <v>22</v>
      </c>
      <c r="F49" s="34">
        <v>24</v>
      </c>
      <c r="G49" s="34">
        <v>18</v>
      </c>
      <c r="H49" s="34">
        <v>30</v>
      </c>
      <c r="I49" s="34">
        <v>28</v>
      </c>
      <c r="J49" s="34">
        <v>32</v>
      </c>
    </row>
    <row r="50" spans="3:10" x14ac:dyDescent="0.2">
      <c r="C50" s="1" t="s">
        <v>168</v>
      </c>
      <c r="D50" s="56">
        <v>25</v>
      </c>
      <c r="E50" s="34">
        <v>24</v>
      </c>
      <c r="F50" s="34">
        <v>26</v>
      </c>
      <c r="G50" s="34">
        <v>18</v>
      </c>
      <c r="H50" s="34">
        <v>39</v>
      </c>
      <c r="I50" s="34">
        <v>42</v>
      </c>
      <c r="J50" s="34">
        <v>34</v>
      </c>
    </row>
    <row r="51" spans="3:10" x14ac:dyDescent="0.2">
      <c r="C51" s="1" t="s">
        <v>169</v>
      </c>
      <c r="D51" s="56">
        <v>23</v>
      </c>
      <c r="E51" s="34">
        <v>23</v>
      </c>
      <c r="F51" s="34">
        <v>26</v>
      </c>
      <c r="G51" s="34">
        <v>16</v>
      </c>
      <c r="H51" s="34">
        <v>22</v>
      </c>
      <c r="I51" s="34">
        <v>23</v>
      </c>
      <c r="J51" s="34">
        <v>22</v>
      </c>
    </row>
    <row r="52" spans="3:10" x14ac:dyDescent="0.2">
      <c r="C52" s="1" t="s">
        <v>170</v>
      </c>
      <c r="D52" s="56">
        <v>22</v>
      </c>
      <c r="E52" s="34">
        <v>20</v>
      </c>
      <c r="F52" s="34">
        <v>22</v>
      </c>
      <c r="G52" s="34">
        <v>16</v>
      </c>
      <c r="H52" s="34">
        <v>28</v>
      </c>
      <c r="I52" s="34">
        <v>30</v>
      </c>
      <c r="J52" s="34">
        <v>26</v>
      </c>
    </row>
    <row r="53" spans="3:10" x14ac:dyDescent="0.2">
      <c r="C53" s="1" t="s">
        <v>171</v>
      </c>
      <c r="D53" s="56">
        <v>16</v>
      </c>
      <c r="E53" s="34">
        <v>16</v>
      </c>
      <c r="F53" s="34">
        <v>19</v>
      </c>
      <c r="G53" s="34">
        <v>12</v>
      </c>
      <c r="H53" s="34">
        <v>17</v>
      </c>
      <c r="I53" s="34">
        <v>20</v>
      </c>
      <c r="J53" s="34">
        <v>14</v>
      </c>
    </row>
    <row r="54" spans="3:10" x14ac:dyDescent="0.2">
      <c r="C54" s="1" t="s">
        <v>172</v>
      </c>
      <c r="D54" s="56">
        <v>22</v>
      </c>
      <c r="E54" s="34">
        <v>20</v>
      </c>
      <c r="F54" s="34">
        <v>23</v>
      </c>
      <c r="G54" s="34">
        <v>16</v>
      </c>
      <c r="H54" s="34">
        <v>32</v>
      </c>
      <c r="I54" s="34">
        <v>31</v>
      </c>
      <c r="J54" s="34">
        <v>34</v>
      </c>
    </row>
    <row r="55" spans="3:10" x14ac:dyDescent="0.2">
      <c r="D55" s="8"/>
    </row>
    <row r="56" spans="3:10" x14ac:dyDescent="0.2">
      <c r="C56" s="1" t="s">
        <v>173</v>
      </c>
      <c r="D56" s="56">
        <v>17</v>
      </c>
      <c r="E56" s="34">
        <v>15</v>
      </c>
      <c r="F56" s="34">
        <v>17</v>
      </c>
      <c r="G56" s="34">
        <v>13</v>
      </c>
      <c r="H56" s="34">
        <v>34</v>
      </c>
      <c r="I56" s="34">
        <v>33</v>
      </c>
      <c r="J56" s="34">
        <v>36</v>
      </c>
    </row>
    <row r="57" spans="3:10" x14ac:dyDescent="0.2">
      <c r="C57" s="1" t="s">
        <v>174</v>
      </c>
      <c r="D57" s="56">
        <v>23</v>
      </c>
      <c r="E57" s="34">
        <v>21</v>
      </c>
      <c r="F57" s="34">
        <v>25</v>
      </c>
      <c r="G57" s="34">
        <v>15</v>
      </c>
      <c r="H57" s="34">
        <v>41</v>
      </c>
      <c r="I57" s="34">
        <v>41</v>
      </c>
      <c r="J57" s="34">
        <v>42</v>
      </c>
    </row>
    <row r="58" spans="3:10" x14ac:dyDescent="0.2">
      <c r="C58" s="1" t="s">
        <v>175</v>
      </c>
      <c r="D58" s="56">
        <v>27</v>
      </c>
      <c r="E58" s="34">
        <v>27</v>
      </c>
      <c r="F58" s="34">
        <v>30</v>
      </c>
      <c r="G58" s="34">
        <v>19</v>
      </c>
      <c r="H58" s="34">
        <v>30</v>
      </c>
      <c r="I58" s="34">
        <v>31</v>
      </c>
      <c r="J58" s="34">
        <v>29</v>
      </c>
    </row>
    <row r="59" spans="3:10" x14ac:dyDescent="0.2">
      <c r="C59" s="1" t="s">
        <v>176</v>
      </c>
      <c r="D59" s="56">
        <v>17</v>
      </c>
      <c r="E59" s="34">
        <v>17</v>
      </c>
      <c r="F59" s="34">
        <v>18</v>
      </c>
      <c r="G59" s="34">
        <v>15</v>
      </c>
      <c r="H59" s="34">
        <v>18</v>
      </c>
      <c r="I59" s="34">
        <v>16</v>
      </c>
      <c r="J59" s="34">
        <v>20</v>
      </c>
    </row>
    <row r="60" spans="3:10" x14ac:dyDescent="0.2">
      <c r="C60" s="1" t="s">
        <v>177</v>
      </c>
      <c r="D60" s="56">
        <v>28</v>
      </c>
      <c r="E60" s="34">
        <v>24</v>
      </c>
      <c r="F60" s="34">
        <v>28</v>
      </c>
      <c r="G60" s="34">
        <v>18</v>
      </c>
      <c r="H60" s="34">
        <v>49</v>
      </c>
      <c r="I60" s="34">
        <v>48</v>
      </c>
      <c r="J60" s="34">
        <v>50</v>
      </c>
    </row>
    <row r="61" spans="3:10" x14ac:dyDescent="0.2">
      <c r="C61" s="1" t="s">
        <v>178</v>
      </c>
      <c r="D61" s="56">
        <v>24</v>
      </c>
      <c r="E61" s="34">
        <v>20</v>
      </c>
      <c r="F61" s="34">
        <v>22</v>
      </c>
      <c r="G61" s="34">
        <v>16</v>
      </c>
      <c r="H61" s="34">
        <v>53</v>
      </c>
      <c r="I61" s="34">
        <v>52</v>
      </c>
      <c r="J61" s="34">
        <v>54</v>
      </c>
    </row>
    <row r="62" spans="3:10" x14ac:dyDescent="0.2">
      <c r="C62" s="1" t="s">
        <v>179</v>
      </c>
      <c r="D62" s="56">
        <v>20</v>
      </c>
      <c r="E62" s="34">
        <v>20</v>
      </c>
      <c r="F62" s="34">
        <v>25</v>
      </c>
      <c r="G62" s="34">
        <v>13</v>
      </c>
      <c r="H62" s="34">
        <v>21</v>
      </c>
      <c r="I62" s="34">
        <v>20</v>
      </c>
      <c r="J62" s="34">
        <v>21</v>
      </c>
    </row>
    <row r="63" spans="3:10" x14ac:dyDescent="0.2">
      <c r="D63" s="8"/>
    </row>
    <row r="64" spans="3:10" x14ac:dyDescent="0.2">
      <c r="C64" s="1" t="s">
        <v>104</v>
      </c>
      <c r="D64" s="56">
        <v>22</v>
      </c>
      <c r="E64" s="34">
        <v>19</v>
      </c>
      <c r="F64" s="34">
        <v>22</v>
      </c>
      <c r="G64" s="34">
        <v>14</v>
      </c>
      <c r="H64" s="34">
        <v>40</v>
      </c>
      <c r="I64" s="34">
        <v>40</v>
      </c>
      <c r="J64" s="34">
        <v>39</v>
      </c>
    </row>
    <row r="65" spans="1:10" x14ac:dyDescent="0.2">
      <c r="C65" s="1" t="s">
        <v>180</v>
      </c>
      <c r="D65" s="56">
        <v>31</v>
      </c>
      <c r="E65" s="34">
        <v>27</v>
      </c>
      <c r="F65" s="34">
        <v>38</v>
      </c>
      <c r="G65" s="34">
        <v>13</v>
      </c>
      <c r="H65" s="34">
        <v>53</v>
      </c>
      <c r="I65" s="34">
        <v>53</v>
      </c>
      <c r="J65" s="34">
        <v>54</v>
      </c>
    </row>
    <row r="66" spans="1:10" x14ac:dyDescent="0.2">
      <c r="C66" s="1" t="s">
        <v>181</v>
      </c>
      <c r="D66" s="56">
        <v>19</v>
      </c>
      <c r="E66" s="34">
        <v>19</v>
      </c>
      <c r="F66" s="34">
        <v>24</v>
      </c>
      <c r="G66" s="34">
        <v>13</v>
      </c>
      <c r="H66" s="34">
        <v>20</v>
      </c>
      <c r="I66" s="34">
        <v>20</v>
      </c>
      <c r="J66" s="34">
        <v>20</v>
      </c>
    </row>
    <row r="67" spans="1:10" x14ac:dyDescent="0.2">
      <c r="C67" s="1" t="s">
        <v>182</v>
      </c>
      <c r="D67" s="56">
        <v>25</v>
      </c>
      <c r="E67" s="34">
        <v>24</v>
      </c>
      <c r="F67" s="34">
        <v>28</v>
      </c>
      <c r="G67" s="34">
        <v>17</v>
      </c>
      <c r="H67" s="34">
        <v>28</v>
      </c>
      <c r="I67" s="34">
        <v>29</v>
      </c>
      <c r="J67" s="34">
        <v>27</v>
      </c>
    </row>
    <row r="68" spans="1:10" x14ac:dyDescent="0.2">
      <c r="C68" s="1" t="s">
        <v>183</v>
      </c>
      <c r="D68" s="56">
        <v>26</v>
      </c>
      <c r="E68" s="34">
        <v>24</v>
      </c>
      <c r="F68" s="34">
        <v>26</v>
      </c>
      <c r="G68" s="34">
        <v>22</v>
      </c>
      <c r="H68" s="34">
        <v>47</v>
      </c>
      <c r="I68" s="34">
        <v>44</v>
      </c>
      <c r="J68" s="34">
        <v>52</v>
      </c>
    </row>
    <row r="69" spans="1:10" x14ac:dyDescent="0.2">
      <c r="C69" s="1" t="s">
        <v>184</v>
      </c>
      <c r="D69" s="56">
        <v>28</v>
      </c>
      <c r="E69" s="34">
        <v>26</v>
      </c>
      <c r="F69" s="34">
        <v>31</v>
      </c>
      <c r="G69" s="34">
        <v>15</v>
      </c>
      <c r="H69" s="34">
        <v>51</v>
      </c>
      <c r="I69" s="34">
        <v>51</v>
      </c>
      <c r="J69" s="34">
        <v>52</v>
      </c>
    </row>
    <row r="70" spans="1:10" x14ac:dyDescent="0.2">
      <c r="C70" s="1" t="s">
        <v>185</v>
      </c>
      <c r="D70" s="56">
        <v>21</v>
      </c>
      <c r="E70" s="34">
        <v>21</v>
      </c>
      <c r="F70" s="34">
        <v>26</v>
      </c>
      <c r="G70" s="34">
        <v>9</v>
      </c>
      <c r="H70" s="34">
        <v>46</v>
      </c>
      <c r="I70" s="34">
        <v>41</v>
      </c>
      <c r="J70" s="34">
        <v>50</v>
      </c>
    </row>
    <row r="71" spans="1:10" ht="18" thickBot="1" x14ac:dyDescent="0.25">
      <c r="B71" s="5"/>
      <c r="C71" s="5"/>
      <c r="D71" s="26"/>
      <c r="E71" s="5"/>
      <c r="F71" s="5"/>
      <c r="G71" s="5"/>
      <c r="H71" s="5"/>
      <c r="I71" s="5"/>
      <c r="J71" s="5"/>
    </row>
    <row r="72" spans="1:10" x14ac:dyDescent="0.2">
      <c r="D72" s="1" t="s">
        <v>210</v>
      </c>
    </row>
    <row r="73" spans="1:10" x14ac:dyDescent="0.2">
      <c r="A73" s="1"/>
    </row>
  </sheetData>
  <phoneticPr fontId="2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7.125" style="2" customWidth="1"/>
    <col min="5" max="5" width="13.375" style="2" customWidth="1"/>
    <col min="6" max="6" width="12.125" style="2" customWidth="1"/>
    <col min="7" max="7" width="13.375" style="2" customWidth="1"/>
    <col min="8" max="8" width="9.625" style="2" customWidth="1"/>
    <col min="9" max="9" width="10.875" style="2"/>
    <col min="10" max="10" width="9.625" style="2" customWidth="1"/>
    <col min="11" max="11" width="13.37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7.125" style="2" customWidth="1"/>
    <col min="261" max="261" width="13.375" style="2" customWidth="1"/>
    <col min="262" max="262" width="12.125" style="2" customWidth="1"/>
    <col min="263" max="263" width="13.375" style="2" customWidth="1"/>
    <col min="264" max="264" width="9.625" style="2" customWidth="1"/>
    <col min="265" max="265" width="10.875" style="2"/>
    <col min="266" max="266" width="9.625" style="2" customWidth="1"/>
    <col min="267" max="267" width="13.37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7.125" style="2" customWidth="1"/>
    <col min="517" max="517" width="13.375" style="2" customWidth="1"/>
    <col min="518" max="518" width="12.125" style="2" customWidth="1"/>
    <col min="519" max="519" width="13.375" style="2" customWidth="1"/>
    <col min="520" max="520" width="9.625" style="2" customWidth="1"/>
    <col min="521" max="521" width="10.875" style="2"/>
    <col min="522" max="522" width="9.625" style="2" customWidth="1"/>
    <col min="523" max="523" width="13.37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7.125" style="2" customWidth="1"/>
    <col min="773" max="773" width="13.375" style="2" customWidth="1"/>
    <col min="774" max="774" width="12.125" style="2" customWidth="1"/>
    <col min="775" max="775" width="13.375" style="2" customWidth="1"/>
    <col min="776" max="776" width="9.625" style="2" customWidth="1"/>
    <col min="777" max="777" width="10.875" style="2"/>
    <col min="778" max="778" width="9.625" style="2" customWidth="1"/>
    <col min="779" max="779" width="13.37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7.125" style="2" customWidth="1"/>
    <col min="1029" max="1029" width="13.375" style="2" customWidth="1"/>
    <col min="1030" max="1030" width="12.125" style="2" customWidth="1"/>
    <col min="1031" max="1031" width="13.375" style="2" customWidth="1"/>
    <col min="1032" max="1032" width="9.625" style="2" customWidth="1"/>
    <col min="1033" max="1033" width="10.875" style="2"/>
    <col min="1034" max="1034" width="9.625" style="2" customWidth="1"/>
    <col min="1035" max="1035" width="13.37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7.125" style="2" customWidth="1"/>
    <col min="1285" max="1285" width="13.375" style="2" customWidth="1"/>
    <col min="1286" max="1286" width="12.125" style="2" customWidth="1"/>
    <col min="1287" max="1287" width="13.375" style="2" customWidth="1"/>
    <col min="1288" max="1288" width="9.625" style="2" customWidth="1"/>
    <col min="1289" max="1289" width="10.875" style="2"/>
    <col min="1290" max="1290" width="9.625" style="2" customWidth="1"/>
    <col min="1291" max="1291" width="13.37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7.125" style="2" customWidth="1"/>
    <col min="1541" max="1541" width="13.375" style="2" customWidth="1"/>
    <col min="1542" max="1542" width="12.125" style="2" customWidth="1"/>
    <col min="1543" max="1543" width="13.375" style="2" customWidth="1"/>
    <col min="1544" max="1544" width="9.625" style="2" customWidth="1"/>
    <col min="1545" max="1545" width="10.875" style="2"/>
    <col min="1546" max="1546" width="9.625" style="2" customWidth="1"/>
    <col min="1547" max="1547" width="13.37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7.125" style="2" customWidth="1"/>
    <col min="1797" max="1797" width="13.375" style="2" customWidth="1"/>
    <col min="1798" max="1798" width="12.125" style="2" customWidth="1"/>
    <col min="1799" max="1799" width="13.375" style="2" customWidth="1"/>
    <col min="1800" max="1800" width="9.625" style="2" customWidth="1"/>
    <col min="1801" max="1801" width="10.875" style="2"/>
    <col min="1802" max="1802" width="9.625" style="2" customWidth="1"/>
    <col min="1803" max="1803" width="13.37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7.125" style="2" customWidth="1"/>
    <col min="2053" max="2053" width="13.375" style="2" customWidth="1"/>
    <col min="2054" max="2054" width="12.125" style="2" customWidth="1"/>
    <col min="2055" max="2055" width="13.375" style="2" customWidth="1"/>
    <col min="2056" max="2056" width="9.625" style="2" customWidth="1"/>
    <col min="2057" max="2057" width="10.875" style="2"/>
    <col min="2058" max="2058" width="9.625" style="2" customWidth="1"/>
    <col min="2059" max="2059" width="13.37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7.125" style="2" customWidth="1"/>
    <col min="2309" max="2309" width="13.375" style="2" customWidth="1"/>
    <col min="2310" max="2310" width="12.125" style="2" customWidth="1"/>
    <col min="2311" max="2311" width="13.375" style="2" customWidth="1"/>
    <col min="2312" max="2312" width="9.625" style="2" customWidth="1"/>
    <col min="2313" max="2313" width="10.875" style="2"/>
    <col min="2314" max="2314" width="9.625" style="2" customWidth="1"/>
    <col min="2315" max="2315" width="13.37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7.125" style="2" customWidth="1"/>
    <col min="2565" max="2565" width="13.375" style="2" customWidth="1"/>
    <col min="2566" max="2566" width="12.125" style="2" customWidth="1"/>
    <col min="2567" max="2567" width="13.375" style="2" customWidth="1"/>
    <col min="2568" max="2568" width="9.625" style="2" customWidth="1"/>
    <col min="2569" max="2569" width="10.875" style="2"/>
    <col min="2570" max="2570" width="9.625" style="2" customWidth="1"/>
    <col min="2571" max="2571" width="13.37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7.125" style="2" customWidth="1"/>
    <col min="2821" max="2821" width="13.375" style="2" customWidth="1"/>
    <col min="2822" max="2822" width="12.125" style="2" customWidth="1"/>
    <col min="2823" max="2823" width="13.375" style="2" customWidth="1"/>
    <col min="2824" max="2824" width="9.625" style="2" customWidth="1"/>
    <col min="2825" max="2825" width="10.875" style="2"/>
    <col min="2826" max="2826" width="9.625" style="2" customWidth="1"/>
    <col min="2827" max="2827" width="13.37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7.125" style="2" customWidth="1"/>
    <col min="3077" max="3077" width="13.375" style="2" customWidth="1"/>
    <col min="3078" max="3078" width="12.125" style="2" customWidth="1"/>
    <col min="3079" max="3079" width="13.375" style="2" customWidth="1"/>
    <col min="3080" max="3080" width="9.625" style="2" customWidth="1"/>
    <col min="3081" max="3081" width="10.875" style="2"/>
    <col min="3082" max="3082" width="9.625" style="2" customWidth="1"/>
    <col min="3083" max="3083" width="13.37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7.125" style="2" customWidth="1"/>
    <col min="3333" max="3333" width="13.375" style="2" customWidth="1"/>
    <col min="3334" max="3334" width="12.125" style="2" customWidth="1"/>
    <col min="3335" max="3335" width="13.375" style="2" customWidth="1"/>
    <col min="3336" max="3336" width="9.625" style="2" customWidth="1"/>
    <col min="3337" max="3337" width="10.875" style="2"/>
    <col min="3338" max="3338" width="9.625" style="2" customWidth="1"/>
    <col min="3339" max="3339" width="13.37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7.125" style="2" customWidth="1"/>
    <col min="3589" max="3589" width="13.375" style="2" customWidth="1"/>
    <col min="3590" max="3590" width="12.125" style="2" customWidth="1"/>
    <col min="3591" max="3591" width="13.375" style="2" customWidth="1"/>
    <col min="3592" max="3592" width="9.625" style="2" customWidth="1"/>
    <col min="3593" max="3593" width="10.875" style="2"/>
    <col min="3594" max="3594" width="9.625" style="2" customWidth="1"/>
    <col min="3595" max="3595" width="13.37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7.125" style="2" customWidth="1"/>
    <col min="3845" max="3845" width="13.375" style="2" customWidth="1"/>
    <col min="3846" max="3846" width="12.125" style="2" customWidth="1"/>
    <col min="3847" max="3847" width="13.375" style="2" customWidth="1"/>
    <col min="3848" max="3848" width="9.625" style="2" customWidth="1"/>
    <col min="3849" max="3849" width="10.875" style="2"/>
    <col min="3850" max="3850" width="9.625" style="2" customWidth="1"/>
    <col min="3851" max="3851" width="13.37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7.125" style="2" customWidth="1"/>
    <col min="4101" max="4101" width="13.375" style="2" customWidth="1"/>
    <col min="4102" max="4102" width="12.125" style="2" customWidth="1"/>
    <col min="4103" max="4103" width="13.375" style="2" customWidth="1"/>
    <col min="4104" max="4104" width="9.625" style="2" customWidth="1"/>
    <col min="4105" max="4105" width="10.875" style="2"/>
    <col min="4106" max="4106" width="9.625" style="2" customWidth="1"/>
    <col min="4107" max="4107" width="13.37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7.125" style="2" customWidth="1"/>
    <col min="4357" max="4357" width="13.375" style="2" customWidth="1"/>
    <col min="4358" max="4358" width="12.125" style="2" customWidth="1"/>
    <col min="4359" max="4359" width="13.375" style="2" customWidth="1"/>
    <col min="4360" max="4360" width="9.625" style="2" customWidth="1"/>
    <col min="4361" max="4361" width="10.875" style="2"/>
    <col min="4362" max="4362" width="9.625" style="2" customWidth="1"/>
    <col min="4363" max="4363" width="13.37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7.125" style="2" customWidth="1"/>
    <col min="4613" max="4613" width="13.375" style="2" customWidth="1"/>
    <col min="4614" max="4614" width="12.125" style="2" customWidth="1"/>
    <col min="4615" max="4615" width="13.375" style="2" customWidth="1"/>
    <col min="4616" max="4616" width="9.625" style="2" customWidth="1"/>
    <col min="4617" max="4617" width="10.875" style="2"/>
    <col min="4618" max="4618" width="9.625" style="2" customWidth="1"/>
    <col min="4619" max="4619" width="13.37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7.125" style="2" customWidth="1"/>
    <col min="4869" max="4869" width="13.375" style="2" customWidth="1"/>
    <col min="4870" max="4870" width="12.125" style="2" customWidth="1"/>
    <col min="4871" max="4871" width="13.375" style="2" customWidth="1"/>
    <col min="4872" max="4872" width="9.625" style="2" customWidth="1"/>
    <col min="4873" max="4873" width="10.875" style="2"/>
    <col min="4874" max="4874" width="9.625" style="2" customWidth="1"/>
    <col min="4875" max="4875" width="13.37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7.125" style="2" customWidth="1"/>
    <col min="5125" max="5125" width="13.375" style="2" customWidth="1"/>
    <col min="5126" max="5126" width="12.125" style="2" customWidth="1"/>
    <col min="5127" max="5127" width="13.375" style="2" customWidth="1"/>
    <col min="5128" max="5128" width="9.625" style="2" customWidth="1"/>
    <col min="5129" max="5129" width="10.875" style="2"/>
    <col min="5130" max="5130" width="9.625" style="2" customWidth="1"/>
    <col min="5131" max="5131" width="13.37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7.125" style="2" customWidth="1"/>
    <col min="5381" max="5381" width="13.375" style="2" customWidth="1"/>
    <col min="5382" max="5382" width="12.125" style="2" customWidth="1"/>
    <col min="5383" max="5383" width="13.375" style="2" customWidth="1"/>
    <col min="5384" max="5384" width="9.625" style="2" customWidth="1"/>
    <col min="5385" max="5385" width="10.875" style="2"/>
    <col min="5386" max="5386" width="9.625" style="2" customWidth="1"/>
    <col min="5387" max="5387" width="13.37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7.125" style="2" customWidth="1"/>
    <col min="5637" max="5637" width="13.375" style="2" customWidth="1"/>
    <col min="5638" max="5638" width="12.125" style="2" customWidth="1"/>
    <col min="5639" max="5639" width="13.375" style="2" customWidth="1"/>
    <col min="5640" max="5640" width="9.625" style="2" customWidth="1"/>
    <col min="5641" max="5641" width="10.875" style="2"/>
    <col min="5642" max="5642" width="9.625" style="2" customWidth="1"/>
    <col min="5643" max="5643" width="13.37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7.125" style="2" customWidth="1"/>
    <col min="5893" max="5893" width="13.375" style="2" customWidth="1"/>
    <col min="5894" max="5894" width="12.125" style="2" customWidth="1"/>
    <col min="5895" max="5895" width="13.375" style="2" customWidth="1"/>
    <col min="5896" max="5896" width="9.625" style="2" customWidth="1"/>
    <col min="5897" max="5897" width="10.875" style="2"/>
    <col min="5898" max="5898" width="9.625" style="2" customWidth="1"/>
    <col min="5899" max="5899" width="13.37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7.125" style="2" customWidth="1"/>
    <col min="6149" max="6149" width="13.375" style="2" customWidth="1"/>
    <col min="6150" max="6150" width="12.125" style="2" customWidth="1"/>
    <col min="6151" max="6151" width="13.375" style="2" customWidth="1"/>
    <col min="6152" max="6152" width="9.625" style="2" customWidth="1"/>
    <col min="6153" max="6153" width="10.875" style="2"/>
    <col min="6154" max="6154" width="9.625" style="2" customWidth="1"/>
    <col min="6155" max="6155" width="13.37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7.125" style="2" customWidth="1"/>
    <col min="6405" max="6405" width="13.375" style="2" customWidth="1"/>
    <col min="6406" max="6406" width="12.125" style="2" customWidth="1"/>
    <col min="6407" max="6407" width="13.375" style="2" customWidth="1"/>
    <col min="6408" max="6408" width="9.625" style="2" customWidth="1"/>
    <col min="6409" max="6409" width="10.875" style="2"/>
    <col min="6410" max="6410" width="9.625" style="2" customWidth="1"/>
    <col min="6411" max="6411" width="13.37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7.125" style="2" customWidth="1"/>
    <col min="6661" max="6661" width="13.375" style="2" customWidth="1"/>
    <col min="6662" max="6662" width="12.125" style="2" customWidth="1"/>
    <col min="6663" max="6663" width="13.375" style="2" customWidth="1"/>
    <col min="6664" max="6664" width="9.625" style="2" customWidth="1"/>
    <col min="6665" max="6665" width="10.875" style="2"/>
    <col min="6666" max="6666" width="9.625" style="2" customWidth="1"/>
    <col min="6667" max="6667" width="13.37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7.125" style="2" customWidth="1"/>
    <col min="6917" max="6917" width="13.375" style="2" customWidth="1"/>
    <col min="6918" max="6918" width="12.125" style="2" customWidth="1"/>
    <col min="6919" max="6919" width="13.375" style="2" customWidth="1"/>
    <col min="6920" max="6920" width="9.625" style="2" customWidth="1"/>
    <col min="6921" max="6921" width="10.875" style="2"/>
    <col min="6922" max="6922" width="9.625" style="2" customWidth="1"/>
    <col min="6923" max="6923" width="13.37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7.125" style="2" customWidth="1"/>
    <col min="7173" max="7173" width="13.375" style="2" customWidth="1"/>
    <col min="7174" max="7174" width="12.125" style="2" customWidth="1"/>
    <col min="7175" max="7175" width="13.375" style="2" customWidth="1"/>
    <col min="7176" max="7176" width="9.625" style="2" customWidth="1"/>
    <col min="7177" max="7177" width="10.875" style="2"/>
    <col min="7178" max="7178" width="9.625" style="2" customWidth="1"/>
    <col min="7179" max="7179" width="13.37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7.125" style="2" customWidth="1"/>
    <col min="7429" max="7429" width="13.375" style="2" customWidth="1"/>
    <col min="7430" max="7430" width="12.125" style="2" customWidth="1"/>
    <col min="7431" max="7431" width="13.375" style="2" customWidth="1"/>
    <col min="7432" max="7432" width="9.625" style="2" customWidth="1"/>
    <col min="7433" max="7433" width="10.875" style="2"/>
    <col min="7434" max="7434" width="9.625" style="2" customWidth="1"/>
    <col min="7435" max="7435" width="13.37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7.125" style="2" customWidth="1"/>
    <col min="7685" max="7685" width="13.375" style="2" customWidth="1"/>
    <col min="7686" max="7686" width="12.125" style="2" customWidth="1"/>
    <col min="7687" max="7687" width="13.375" style="2" customWidth="1"/>
    <col min="7688" max="7688" width="9.625" style="2" customWidth="1"/>
    <col min="7689" max="7689" width="10.875" style="2"/>
    <col min="7690" max="7690" width="9.625" style="2" customWidth="1"/>
    <col min="7691" max="7691" width="13.37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7.125" style="2" customWidth="1"/>
    <col min="7941" max="7941" width="13.375" style="2" customWidth="1"/>
    <col min="7942" max="7942" width="12.125" style="2" customWidth="1"/>
    <col min="7943" max="7943" width="13.375" style="2" customWidth="1"/>
    <col min="7944" max="7944" width="9.625" style="2" customWidth="1"/>
    <col min="7945" max="7945" width="10.875" style="2"/>
    <col min="7946" max="7946" width="9.625" style="2" customWidth="1"/>
    <col min="7947" max="7947" width="13.37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7.125" style="2" customWidth="1"/>
    <col min="8197" max="8197" width="13.375" style="2" customWidth="1"/>
    <col min="8198" max="8198" width="12.125" style="2" customWidth="1"/>
    <col min="8199" max="8199" width="13.375" style="2" customWidth="1"/>
    <col min="8200" max="8200" width="9.625" style="2" customWidth="1"/>
    <col min="8201" max="8201" width="10.875" style="2"/>
    <col min="8202" max="8202" width="9.625" style="2" customWidth="1"/>
    <col min="8203" max="8203" width="13.37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7.125" style="2" customWidth="1"/>
    <col min="8453" max="8453" width="13.375" style="2" customWidth="1"/>
    <col min="8454" max="8454" width="12.125" style="2" customWidth="1"/>
    <col min="8455" max="8455" width="13.375" style="2" customWidth="1"/>
    <col min="8456" max="8456" width="9.625" style="2" customWidth="1"/>
    <col min="8457" max="8457" width="10.875" style="2"/>
    <col min="8458" max="8458" width="9.625" style="2" customWidth="1"/>
    <col min="8459" max="8459" width="13.37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7.125" style="2" customWidth="1"/>
    <col min="8709" max="8709" width="13.375" style="2" customWidth="1"/>
    <col min="8710" max="8710" width="12.125" style="2" customWidth="1"/>
    <col min="8711" max="8711" width="13.375" style="2" customWidth="1"/>
    <col min="8712" max="8712" width="9.625" style="2" customWidth="1"/>
    <col min="8713" max="8713" width="10.875" style="2"/>
    <col min="8714" max="8714" width="9.625" style="2" customWidth="1"/>
    <col min="8715" max="8715" width="13.37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7.125" style="2" customWidth="1"/>
    <col min="8965" max="8965" width="13.375" style="2" customWidth="1"/>
    <col min="8966" max="8966" width="12.125" style="2" customWidth="1"/>
    <col min="8967" max="8967" width="13.375" style="2" customWidth="1"/>
    <col min="8968" max="8968" width="9.625" style="2" customWidth="1"/>
    <col min="8969" max="8969" width="10.875" style="2"/>
    <col min="8970" max="8970" width="9.625" style="2" customWidth="1"/>
    <col min="8971" max="8971" width="13.37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7.125" style="2" customWidth="1"/>
    <col min="9221" max="9221" width="13.375" style="2" customWidth="1"/>
    <col min="9222" max="9222" width="12.125" style="2" customWidth="1"/>
    <col min="9223" max="9223" width="13.375" style="2" customWidth="1"/>
    <col min="9224" max="9224" width="9.625" style="2" customWidth="1"/>
    <col min="9225" max="9225" width="10.875" style="2"/>
    <col min="9226" max="9226" width="9.625" style="2" customWidth="1"/>
    <col min="9227" max="9227" width="13.37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7.125" style="2" customWidth="1"/>
    <col min="9477" max="9477" width="13.375" style="2" customWidth="1"/>
    <col min="9478" max="9478" width="12.125" style="2" customWidth="1"/>
    <col min="9479" max="9479" width="13.375" style="2" customWidth="1"/>
    <col min="9480" max="9480" width="9.625" style="2" customWidth="1"/>
    <col min="9481" max="9481" width="10.875" style="2"/>
    <col min="9482" max="9482" width="9.625" style="2" customWidth="1"/>
    <col min="9483" max="9483" width="13.37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7.125" style="2" customWidth="1"/>
    <col min="9733" max="9733" width="13.375" style="2" customWidth="1"/>
    <col min="9734" max="9734" width="12.125" style="2" customWidth="1"/>
    <col min="9735" max="9735" width="13.375" style="2" customWidth="1"/>
    <col min="9736" max="9736" width="9.625" style="2" customWidth="1"/>
    <col min="9737" max="9737" width="10.875" style="2"/>
    <col min="9738" max="9738" width="9.625" style="2" customWidth="1"/>
    <col min="9739" max="9739" width="13.37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7.125" style="2" customWidth="1"/>
    <col min="9989" max="9989" width="13.375" style="2" customWidth="1"/>
    <col min="9990" max="9990" width="12.125" style="2" customWidth="1"/>
    <col min="9991" max="9991" width="13.375" style="2" customWidth="1"/>
    <col min="9992" max="9992" width="9.625" style="2" customWidth="1"/>
    <col min="9993" max="9993" width="10.875" style="2"/>
    <col min="9994" max="9994" width="9.625" style="2" customWidth="1"/>
    <col min="9995" max="9995" width="13.37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7.125" style="2" customWidth="1"/>
    <col min="10245" max="10245" width="13.375" style="2" customWidth="1"/>
    <col min="10246" max="10246" width="12.125" style="2" customWidth="1"/>
    <col min="10247" max="10247" width="13.375" style="2" customWidth="1"/>
    <col min="10248" max="10248" width="9.625" style="2" customWidth="1"/>
    <col min="10249" max="10249" width="10.875" style="2"/>
    <col min="10250" max="10250" width="9.625" style="2" customWidth="1"/>
    <col min="10251" max="10251" width="13.37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7.125" style="2" customWidth="1"/>
    <col min="10501" max="10501" width="13.375" style="2" customWidth="1"/>
    <col min="10502" max="10502" width="12.125" style="2" customWidth="1"/>
    <col min="10503" max="10503" width="13.375" style="2" customWidth="1"/>
    <col min="10504" max="10504" width="9.625" style="2" customWidth="1"/>
    <col min="10505" max="10505" width="10.875" style="2"/>
    <col min="10506" max="10506" width="9.625" style="2" customWidth="1"/>
    <col min="10507" max="10507" width="13.37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7.125" style="2" customWidth="1"/>
    <col min="10757" max="10757" width="13.375" style="2" customWidth="1"/>
    <col min="10758" max="10758" width="12.125" style="2" customWidth="1"/>
    <col min="10759" max="10759" width="13.375" style="2" customWidth="1"/>
    <col min="10760" max="10760" width="9.625" style="2" customWidth="1"/>
    <col min="10761" max="10761" width="10.875" style="2"/>
    <col min="10762" max="10762" width="9.625" style="2" customWidth="1"/>
    <col min="10763" max="10763" width="13.37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7.125" style="2" customWidth="1"/>
    <col min="11013" max="11013" width="13.375" style="2" customWidth="1"/>
    <col min="11014" max="11014" width="12.125" style="2" customWidth="1"/>
    <col min="11015" max="11015" width="13.375" style="2" customWidth="1"/>
    <col min="11016" max="11016" width="9.625" style="2" customWidth="1"/>
    <col min="11017" max="11017" width="10.875" style="2"/>
    <col min="11018" max="11018" width="9.625" style="2" customWidth="1"/>
    <col min="11019" max="11019" width="13.37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7.125" style="2" customWidth="1"/>
    <col min="11269" max="11269" width="13.375" style="2" customWidth="1"/>
    <col min="11270" max="11270" width="12.125" style="2" customWidth="1"/>
    <col min="11271" max="11271" width="13.375" style="2" customWidth="1"/>
    <col min="11272" max="11272" width="9.625" style="2" customWidth="1"/>
    <col min="11273" max="11273" width="10.875" style="2"/>
    <col min="11274" max="11274" width="9.625" style="2" customWidth="1"/>
    <col min="11275" max="11275" width="13.37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7.125" style="2" customWidth="1"/>
    <col min="11525" max="11525" width="13.375" style="2" customWidth="1"/>
    <col min="11526" max="11526" width="12.125" style="2" customWidth="1"/>
    <col min="11527" max="11527" width="13.375" style="2" customWidth="1"/>
    <col min="11528" max="11528" width="9.625" style="2" customWidth="1"/>
    <col min="11529" max="11529" width="10.875" style="2"/>
    <col min="11530" max="11530" width="9.625" style="2" customWidth="1"/>
    <col min="11531" max="11531" width="13.37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7.125" style="2" customWidth="1"/>
    <col min="11781" max="11781" width="13.375" style="2" customWidth="1"/>
    <col min="11782" max="11782" width="12.125" style="2" customWidth="1"/>
    <col min="11783" max="11783" width="13.375" style="2" customWidth="1"/>
    <col min="11784" max="11784" width="9.625" style="2" customWidth="1"/>
    <col min="11785" max="11785" width="10.875" style="2"/>
    <col min="11786" max="11786" width="9.625" style="2" customWidth="1"/>
    <col min="11787" max="11787" width="13.37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7.125" style="2" customWidth="1"/>
    <col min="12037" max="12037" width="13.375" style="2" customWidth="1"/>
    <col min="12038" max="12038" width="12.125" style="2" customWidth="1"/>
    <col min="12039" max="12039" width="13.375" style="2" customWidth="1"/>
    <col min="12040" max="12040" width="9.625" style="2" customWidth="1"/>
    <col min="12041" max="12041" width="10.875" style="2"/>
    <col min="12042" max="12042" width="9.625" style="2" customWidth="1"/>
    <col min="12043" max="12043" width="13.37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7.125" style="2" customWidth="1"/>
    <col min="12293" max="12293" width="13.375" style="2" customWidth="1"/>
    <col min="12294" max="12294" width="12.125" style="2" customWidth="1"/>
    <col min="12295" max="12295" width="13.375" style="2" customWidth="1"/>
    <col min="12296" max="12296" width="9.625" style="2" customWidth="1"/>
    <col min="12297" max="12297" width="10.875" style="2"/>
    <col min="12298" max="12298" width="9.625" style="2" customWidth="1"/>
    <col min="12299" max="12299" width="13.37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7.125" style="2" customWidth="1"/>
    <col min="12549" max="12549" width="13.375" style="2" customWidth="1"/>
    <col min="12550" max="12550" width="12.125" style="2" customWidth="1"/>
    <col min="12551" max="12551" width="13.375" style="2" customWidth="1"/>
    <col min="12552" max="12552" width="9.625" style="2" customWidth="1"/>
    <col min="12553" max="12553" width="10.875" style="2"/>
    <col min="12554" max="12554" width="9.625" style="2" customWidth="1"/>
    <col min="12555" max="12555" width="13.37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7.125" style="2" customWidth="1"/>
    <col min="12805" max="12805" width="13.375" style="2" customWidth="1"/>
    <col min="12806" max="12806" width="12.125" style="2" customWidth="1"/>
    <col min="12807" max="12807" width="13.375" style="2" customWidth="1"/>
    <col min="12808" max="12808" width="9.625" style="2" customWidth="1"/>
    <col min="12809" max="12809" width="10.875" style="2"/>
    <col min="12810" max="12810" width="9.625" style="2" customWidth="1"/>
    <col min="12811" max="12811" width="13.37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7.125" style="2" customWidth="1"/>
    <col min="13061" max="13061" width="13.375" style="2" customWidth="1"/>
    <col min="13062" max="13062" width="12.125" style="2" customWidth="1"/>
    <col min="13063" max="13063" width="13.375" style="2" customWidth="1"/>
    <col min="13064" max="13064" width="9.625" style="2" customWidth="1"/>
    <col min="13065" max="13065" width="10.875" style="2"/>
    <col min="13066" max="13066" width="9.625" style="2" customWidth="1"/>
    <col min="13067" max="13067" width="13.37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7.125" style="2" customWidth="1"/>
    <col min="13317" max="13317" width="13.375" style="2" customWidth="1"/>
    <col min="13318" max="13318" width="12.125" style="2" customWidth="1"/>
    <col min="13319" max="13319" width="13.375" style="2" customWidth="1"/>
    <col min="13320" max="13320" width="9.625" style="2" customWidth="1"/>
    <col min="13321" max="13321" width="10.875" style="2"/>
    <col min="13322" max="13322" width="9.625" style="2" customWidth="1"/>
    <col min="13323" max="13323" width="13.37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7.125" style="2" customWidth="1"/>
    <col min="13573" max="13573" width="13.375" style="2" customWidth="1"/>
    <col min="13574" max="13574" width="12.125" style="2" customWidth="1"/>
    <col min="13575" max="13575" width="13.375" style="2" customWidth="1"/>
    <col min="13576" max="13576" width="9.625" style="2" customWidth="1"/>
    <col min="13577" max="13577" width="10.875" style="2"/>
    <col min="13578" max="13578" width="9.625" style="2" customWidth="1"/>
    <col min="13579" max="13579" width="13.37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7.125" style="2" customWidth="1"/>
    <col min="13829" max="13829" width="13.375" style="2" customWidth="1"/>
    <col min="13830" max="13830" width="12.125" style="2" customWidth="1"/>
    <col min="13831" max="13831" width="13.375" style="2" customWidth="1"/>
    <col min="13832" max="13832" width="9.625" style="2" customWidth="1"/>
    <col min="13833" max="13833" width="10.875" style="2"/>
    <col min="13834" max="13834" width="9.625" style="2" customWidth="1"/>
    <col min="13835" max="13835" width="13.37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7.125" style="2" customWidth="1"/>
    <col min="14085" max="14085" width="13.375" style="2" customWidth="1"/>
    <col min="14086" max="14086" width="12.125" style="2" customWidth="1"/>
    <col min="14087" max="14087" width="13.375" style="2" customWidth="1"/>
    <col min="14088" max="14088" width="9.625" style="2" customWidth="1"/>
    <col min="14089" max="14089" width="10.875" style="2"/>
    <col min="14090" max="14090" width="9.625" style="2" customWidth="1"/>
    <col min="14091" max="14091" width="13.37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7.125" style="2" customWidth="1"/>
    <col min="14341" max="14341" width="13.375" style="2" customWidth="1"/>
    <col min="14342" max="14342" width="12.125" style="2" customWidth="1"/>
    <col min="14343" max="14343" width="13.375" style="2" customWidth="1"/>
    <col min="14344" max="14344" width="9.625" style="2" customWidth="1"/>
    <col min="14345" max="14345" width="10.875" style="2"/>
    <col min="14346" max="14346" width="9.625" style="2" customWidth="1"/>
    <col min="14347" max="14347" width="13.37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7.125" style="2" customWidth="1"/>
    <col min="14597" max="14597" width="13.375" style="2" customWidth="1"/>
    <col min="14598" max="14598" width="12.125" style="2" customWidth="1"/>
    <col min="14599" max="14599" width="13.375" style="2" customWidth="1"/>
    <col min="14600" max="14600" width="9.625" style="2" customWidth="1"/>
    <col min="14601" max="14601" width="10.875" style="2"/>
    <col min="14602" max="14602" width="9.625" style="2" customWidth="1"/>
    <col min="14603" max="14603" width="13.37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7.125" style="2" customWidth="1"/>
    <col min="14853" max="14853" width="13.375" style="2" customWidth="1"/>
    <col min="14854" max="14854" width="12.125" style="2" customWidth="1"/>
    <col min="14855" max="14855" width="13.375" style="2" customWidth="1"/>
    <col min="14856" max="14856" width="9.625" style="2" customWidth="1"/>
    <col min="14857" max="14857" width="10.875" style="2"/>
    <col min="14858" max="14858" width="9.625" style="2" customWidth="1"/>
    <col min="14859" max="14859" width="13.37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7.125" style="2" customWidth="1"/>
    <col min="15109" max="15109" width="13.375" style="2" customWidth="1"/>
    <col min="15110" max="15110" width="12.125" style="2" customWidth="1"/>
    <col min="15111" max="15111" width="13.375" style="2" customWidth="1"/>
    <col min="15112" max="15112" width="9.625" style="2" customWidth="1"/>
    <col min="15113" max="15113" width="10.875" style="2"/>
    <col min="15114" max="15114" width="9.625" style="2" customWidth="1"/>
    <col min="15115" max="15115" width="13.37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7.125" style="2" customWidth="1"/>
    <col min="15365" max="15365" width="13.375" style="2" customWidth="1"/>
    <col min="15366" max="15366" width="12.125" style="2" customWidth="1"/>
    <col min="15367" max="15367" width="13.375" style="2" customWidth="1"/>
    <col min="15368" max="15368" width="9.625" style="2" customWidth="1"/>
    <col min="15369" max="15369" width="10.875" style="2"/>
    <col min="15370" max="15370" width="9.625" style="2" customWidth="1"/>
    <col min="15371" max="15371" width="13.37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7.125" style="2" customWidth="1"/>
    <col min="15621" max="15621" width="13.375" style="2" customWidth="1"/>
    <col min="15622" max="15622" width="12.125" style="2" customWidth="1"/>
    <col min="15623" max="15623" width="13.375" style="2" customWidth="1"/>
    <col min="15624" max="15624" width="9.625" style="2" customWidth="1"/>
    <col min="15625" max="15625" width="10.875" style="2"/>
    <col min="15626" max="15626" width="9.625" style="2" customWidth="1"/>
    <col min="15627" max="15627" width="13.37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7.125" style="2" customWidth="1"/>
    <col min="15877" max="15877" width="13.375" style="2" customWidth="1"/>
    <col min="15878" max="15878" width="12.125" style="2" customWidth="1"/>
    <col min="15879" max="15879" width="13.375" style="2" customWidth="1"/>
    <col min="15880" max="15880" width="9.625" style="2" customWidth="1"/>
    <col min="15881" max="15881" width="10.875" style="2"/>
    <col min="15882" max="15882" width="9.625" style="2" customWidth="1"/>
    <col min="15883" max="15883" width="13.37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7.125" style="2" customWidth="1"/>
    <col min="16133" max="16133" width="13.375" style="2" customWidth="1"/>
    <col min="16134" max="16134" width="12.125" style="2" customWidth="1"/>
    <col min="16135" max="16135" width="13.375" style="2" customWidth="1"/>
    <col min="16136" max="16136" width="9.625" style="2" customWidth="1"/>
    <col min="16137" max="16137" width="10.875" style="2"/>
    <col min="16138" max="16138" width="9.625" style="2" customWidth="1"/>
    <col min="16139" max="16139" width="13.375" style="2" customWidth="1"/>
    <col min="16140" max="16384" width="10.875" style="2"/>
  </cols>
  <sheetData>
    <row r="1" spans="1:17" x14ac:dyDescent="0.2">
      <c r="A1" s="1"/>
    </row>
    <row r="6" spans="1:17" x14ac:dyDescent="0.2">
      <c r="D6" s="4" t="s">
        <v>269</v>
      </c>
    </row>
    <row r="7" spans="1:17" x14ac:dyDescent="0.2">
      <c r="D7" s="1" t="s">
        <v>270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7" ht="18" thickBo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7"/>
      <c r="N8" s="37"/>
      <c r="O8" s="37"/>
      <c r="P8" s="37"/>
      <c r="Q8" s="37"/>
    </row>
    <row r="9" spans="1:17" x14ac:dyDescent="0.2">
      <c r="E9" s="12" t="s">
        <v>271</v>
      </c>
      <c r="F9" s="8"/>
      <c r="G9" s="8"/>
      <c r="H9" s="16" t="s">
        <v>272</v>
      </c>
      <c r="I9" s="9"/>
      <c r="J9" s="9"/>
      <c r="K9" s="12" t="s">
        <v>273</v>
      </c>
      <c r="L9" s="14" t="s">
        <v>274</v>
      </c>
      <c r="P9" s="37"/>
    </row>
    <row r="10" spans="1:17" x14ac:dyDescent="0.2">
      <c r="E10" s="12" t="s">
        <v>275</v>
      </c>
      <c r="F10" s="14" t="s">
        <v>276</v>
      </c>
      <c r="G10" s="14" t="s">
        <v>277</v>
      </c>
      <c r="H10" s="14" t="s">
        <v>278</v>
      </c>
      <c r="I10" s="14" t="s">
        <v>279</v>
      </c>
      <c r="J10" s="14" t="s">
        <v>280</v>
      </c>
      <c r="K10" s="12" t="s">
        <v>281</v>
      </c>
      <c r="L10" s="14" t="s">
        <v>282</v>
      </c>
      <c r="P10" s="37"/>
    </row>
    <row r="11" spans="1:17" x14ac:dyDescent="0.2">
      <c r="B11" s="9"/>
      <c r="C11" s="9"/>
      <c r="D11" s="9"/>
      <c r="E11" s="11" t="s">
        <v>283</v>
      </c>
      <c r="F11" s="28"/>
      <c r="G11" s="28"/>
      <c r="H11" s="16" t="s">
        <v>284</v>
      </c>
      <c r="I11" s="16" t="s">
        <v>285</v>
      </c>
      <c r="J11" s="16" t="s">
        <v>286</v>
      </c>
      <c r="K11" s="11" t="s">
        <v>287</v>
      </c>
      <c r="L11" s="16" t="s">
        <v>288</v>
      </c>
      <c r="P11" s="37"/>
    </row>
    <row r="12" spans="1:17" x14ac:dyDescent="0.2">
      <c r="E12" s="8"/>
      <c r="G12" s="17" t="s">
        <v>135</v>
      </c>
      <c r="H12" s="17" t="s">
        <v>136</v>
      </c>
      <c r="I12" s="17" t="s">
        <v>289</v>
      </c>
      <c r="J12" s="17" t="s">
        <v>137</v>
      </c>
      <c r="K12" s="17" t="s">
        <v>289</v>
      </c>
      <c r="L12" s="17" t="s">
        <v>135</v>
      </c>
      <c r="P12" s="37"/>
    </row>
    <row r="13" spans="1:17" x14ac:dyDescent="0.2">
      <c r="B13" s="1" t="s">
        <v>290</v>
      </c>
      <c r="E13" s="40">
        <v>238000</v>
      </c>
      <c r="F13" s="21">
        <v>245000</v>
      </c>
      <c r="G13" s="21">
        <v>968000</v>
      </c>
      <c r="H13" s="41">
        <v>3.85</v>
      </c>
      <c r="I13" s="41">
        <v>19.55</v>
      </c>
      <c r="J13" s="41">
        <v>73.27</v>
      </c>
      <c r="K13" s="41">
        <v>4.8099999999999996</v>
      </c>
      <c r="L13" s="22" t="s">
        <v>236</v>
      </c>
      <c r="P13" s="37"/>
    </row>
    <row r="14" spans="1:17" x14ac:dyDescent="0.2">
      <c r="B14" s="1" t="s">
        <v>291</v>
      </c>
      <c r="E14" s="40">
        <v>258210</v>
      </c>
      <c r="F14" s="21">
        <v>262440</v>
      </c>
      <c r="G14" s="21">
        <v>972180</v>
      </c>
      <c r="H14" s="41">
        <v>3.94</v>
      </c>
      <c r="I14" s="41">
        <v>20.48</v>
      </c>
      <c r="J14" s="41">
        <v>71.760000000000005</v>
      </c>
      <c r="K14" s="41">
        <v>5.44</v>
      </c>
      <c r="L14" s="41">
        <v>0.95</v>
      </c>
      <c r="P14" s="37"/>
    </row>
    <row r="15" spans="1:17" x14ac:dyDescent="0.2">
      <c r="B15" s="1" t="s">
        <v>292</v>
      </c>
      <c r="E15" s="40">
        <v>287700</v>
      </c>
      <c r="F15" s="21">
        <v>291300</v>
      </c>
      <c r="G15" s="21">
        <v>1026500</v>
      </c>
      <c r="H15" s="41">
        <v>4.37</v>
      </c>
      <c r="I15" s="41">
        <v>23.01</v>
      </c>
      <c r="J15" s="41">
        <v>79.81</v>
      </c>
      <c r="K15" s="41">
        <v>6.45</v>
      </c>
      <c r="L15" s="41">
        <v>0.82</v>
      </c>
    </row>
    <row r="16" spans="1:17" x14ac:dyDescent="0.2">
      <c r="B16" s="1" t="s">
        <v>293</v>
      </c>
      <c r="E16" s="40">
        <v>311300</v>
      </c>
      <c r="F16" s="21">
        <v>313200</v>
      </c>
      <c r="G16" s="21">
        <v>1062400</v>
      </c>
      <c r="H16" s="41">
        <v>4.78</v>
      </c>
      <c r="I16" s="41">
        <v>26.08</v>
      </c>
      <c r="J16" s="41">
        <v>81.78</v>
      </c>
      <c r="K16" s="41">
        <v>7.64</v>
      </c>
      <c r="L16" s="41">
        <v>0.71</v>
      </c>
    </row>
    <row r="17" spans="2:12" x14ac:dyDescent="0.2">
      <c r="B17" s="1" t="s">
        <v>294</v>
      </c>
      <c r="E17" s="40">
        <v>320600</v>
      </c>
      <c r="F17" s="21">
        <v>321400</v>
      </c>
      <c r="G17" s="21">
        <v>1072000</v>
      </c>
      <c r="H17" s="41">
        <v>5.13</v>
      </c>
      <c r="I17" s="41">
        <v>28.45</v>
      </c>
      <c r="J17" s="41">
        <v>90.96</v>
      </c>
      <c r="K17" s="41">
        <v>8.51</v>
      </c>
      <c r="L17" s="41">
        <v>0.65</v>
      </c>
    </row>
    <row r="18" spans="2:12" x14ac:dyDescent="0.2">
      <c r="E18" s="13" t="s">
        <v>295</v>
      </c>
    </row>
    <row r="19" spans="2:12" x14ac:dyDescent="0.2">
      <c r="B19" s="1" t="s">
        <v>296</v>
      </c>
      <c r="E19" s="40">
        <v>329600</v>
      </c>
      <c r="F19" s="21">
        <v>330400</v>
      </c>
      <c r="G19" s="21">
        <v>1059800</v>
      </c>
      <c r="H19" s="41">
        <v>5.3</v>
      </c>
      <c r="I19" s="41">
        <v>30.87</v>
      </c>
      <c r="J19" s="41">
        <v>96.69</v>
      </c>
      <c r="K19" s="41">
        <v>9.6</v>
      </c>
      <c r="L19" s="41">
        <v>0.61</v>
      </c>
    </row>
    <row r="20" spans="2:12" x14ac:dyDescent="0.2">
      <c r="B20" s="1" t="s">
        <v>297</v>
      </c>
      <c r="E20" s="40">
        <v>229300</v>
      </c>
      <c r="F20" s="21">
        <v>229900</v>
      </c>
      <c r="G20" s="21">
        <v>801600</v>
      </c>
      <c r="H20" s="41">
        <v>6.19</v>
      </c>
      <c r="I20" s="41">
        <v>36.960999999999999</v>
      </c>
      <c r="J20" s="41">
        <v>118.51</v>
      </c>
      <c r="K20" s="41">
        <v>10.57</v>
      </c>
      <c r="L20" s="41">
        <v>0.56999999999999995</v>
      </c>
    </row>
    <row r="21" spans="2:12" x14ac:dyDescent="0.2">
      <c r="B21" s="1" t="s">
        <v>298</v>
      </c>
      <c r="E21" s="40">
        <v>99400</v>
      </c>
      <c r="F21" s="21">
        <v>99600</v>
      </c>
      <c r="G21" s="21">
        <v>255000</v>
      </c>
      <c r="H21" s="41">
        <v>3.26</v>
      </c>
      <c r="I21" s="41">
        <v>16.809999999999999</v>
      </c>
      <c r="J21" s="41">
        <v>46.35</v>
      </c>
      <c r="K21" s="41">
        <v>6.56</v>
      </c>
      <c r="L21" s="41">
        <v>0.79</v>
      </c>
    </row>
    <row r="22" spans="2:12" x14ac:dyDescent="0.2">
      <c r="B22" s="1" t="s">
        <v>299</v>
      </c>
      <c r="E22" s="40">
        <v>20300</v>
      </c>
      <c r="F22" s="21">
        <v>20300</v>
      </c>
      <c r="G22" s="21">
        <v>55800</v>
      </c>
      <c r="H22" s="41">
        <v>3.45</v>
      </c>
      <c r="I22" s="41">
        <v>17.899999999999999</v>
      </c>
      <c r="J22" s="41">
        <v>47.68</v>
      </c>
      <c r="K22" s="41">
        <v>6.5</v>
      </c>
      <c r="L22" s="41">
        <v>0.8</v>
      </c>
    </row>
    <row r="23" spans="2:12" x14ac:dyDescent="0.2">
      <c r="B23" s="1" t="s">
        <v>300</v>
      </c>
      <c r="E23" s="40">
        <v>3300</v>
      </c>
      <c r="F23" s="21">
        <v>3300</v>
      </c>
      <c r="G23" s="21">
        <v>10200</v>
      </c>
      <c r="H23" s="41">
        <v>3.34</v>
      </c>
      <c r="I23" s="41">
        <v>19.38</v>
      </c>
      <c r="J23" s="41">
        <v>49.39</v>
      </c>
      <c r="K23" s="41">
        <v>6.19</v>
      </c>
      <c r="L23" s="41">
        <v>0.94</v>
      </c>
    </row>
    <row r="24" spans="2:12" x14ac:dyDescent="0.2">
      <c r="E24" s="8"/>
    </row>
    <row r="25" spans="2:12" x14ac:dyDescent="0.2">
      <c r="B25" s="1" t="s">
        <v>301</v>
      </c>
      <c r="E25" s="40">
        <v>43500</v>
      </c>
      <c r="F25" s="21">
        <v>43600</v>
      </c>
      <c r="G25" s="21">
        <v>109700</v>
      </c>
      <c r="H25" s="41">
        <v>3.33</v>
      </c>
      <c r="I25" s="41">
        <v>16.37</v>
      </c>
      <c r="J25" s="41">
        <v>48.26</v>
      </c>
      <c r="K25" s="41">
        <v>6.49</v>
      </c>
      <c r="L25" s="41">
        <v>0.76</v>
      </c>
    </row>
    <row r="26" spans="2:12" x14ac:dyDescent="0.2">
      <c r="B26" s="1" t="s">
        <v>302</v>
      </c>
      <c r="C26" s="1" t="s">
        <v>303</v>
      </c>
      <c r="E26" s="40">
        <v>3600</v>
      </c>
      <c r="F26" s="21">
        <v>3600</v>
      </c>
      <c r="G26" s="21">
        <v>5500</v>
      </c>
      <c r="H26" s="41">
        <v>1.81</v>
      </c>
      <c r="I26" s="41">
        <v>8.91</v>
      </c>
      <c r="J26" s="41">
        <v>22.39</v>
      </c>
      <c r="K26" s="41">
        <v>5.94</v>
      </c>
      <c r="L26" s="41">
        <v>0.83</v>
      </c>
    </row>
    <row r="27" spans="2:12" x14ac:dyDescent="0.2">
      <c r="B27" s="1" t="s">
        <v>304</v>
      </c>
      <c r="C27" s="1" t="s">
        <v>305</v>
      </c>
      <c r="E27" s="40">
        <v>19500</v>
      </c>
      <c r="F27" s="21">
        <v>19500</v>
      </c>
      <c r="G27" s="21">
        <v>47300</v>
      </c>
      <c r="H27" s="41">
        <v>3.1</v>
      </c>
      <c r="I27" s="41">
        <v>17.100000000000001</v>
      </c>
      <c r="J27" s="41">
        <v>42.17</v>
      </c>
      <c r="K27" s="41">
        <v>7.03</v>
      </c>
      <c r="L27" s="41">
        <v>0.78</v>
      </c>
    </row>
    <row r="28" spans="2:12" x14ac:dyDescent="0.2">
      <c r="B28" s="1" t="s">
        <v>302</v>
      </c>
      <c r="C28" s="1" t="s">
        <v>306</v>
      </c>
      <c r="E28" s="40">
        <v>300</v>
      </c>
      <c r="F28" s="21">
        <v>300</v>
      </c>
      <c r="G28" s="21">
        <v>400</v>
      </c>
      <c r="H28" s="41">
        <v>1.31</v>
      </c>
      <c r="I28" s="41">
        <v>7.05</v>
      </c>
      <c r="J28" s="41">
        <v>16.600000000000001</v>
      </c>
      <c r="K28" s="41">
        <v>6.09</v>
      </c>
      <c r="L28" s="41">
        <v>0.89</v>
      </c>
    </row>
    <row r="29" spans="2:12" x14ac:dyDescent="0.2">
      <c r="B29" s="1" t="s">
        <v>307</v>
      </c>
      <c r="E29" s="40">
        <v>9000</v>
      </c>
      <c r="F29" s="21">
        <v>9100</v>
      </c>
      <c r="G29" s="21">
        <v>26100</v>
      </c>
      <c r="H29" s="41">
        <v>3.41</v>
      </c>
      <c r="I29" s="41">
        <v>18.52</v>
      </c>
      <c r="J29" s="41">
        <v>52.81</v>
      </c>
      <c r="K29" s="41">
        <v>6.37</v>
      </c>
      <c r="L29" s="41">
        <v>0.85</v>
      </c>
    </row>
    <row r="30" spans="2:12" x14ac:dyDescent="0.2">
      <c r="E30" s="8"/>
    </row>
    <row r="31" spans="2:12" x14ac:dyDescent="0.2">
      <c r="E31" s="40"/>
      <c r="F31" s="21"/>
      <c r="G31" s="21"/>
      <c r="H31" s="41"/>
      <c r="I31" s="41"/>
      <c r="J31" s="41"/>
      <c r="K31" s="41"/>
      <c r="L31" s="41"/>
    </row>
    <row r="32" spans="2:12" x14ac:dyDescent="0.2">
      <c r="B32" s="4" t="s">
        <v>308</v>
      </c>
      <c r="C32" s="3"/>
      <c r="D32" s="3"/>
      <c r="E32" s="60">
        <v>346600</v>
      </c>
      <c r="F32" s="19">
        <v>347400</v>
      </c>
      <c r="G32" s="19">
        <v>1059600</v>
      </c>
      <c r="H32" s="39">
        <v>5.39</v>
      </c>
      <c r="I32" s="39">
        <v>32.67</v>
      </c>
      <c r="J32" s="39">
        <v>102.66</v>
      </c>
      <c r="K32" s="39">
        <v>10.67</v>
      </c>
      <c r="L32" s="39">
        <v>0.56999999999999995</v>
      </c>
    </row>
    <row r="33" spans="2:12" x14ac:dyDescent="0.2">
      <c r="B33" s="1" t="s">
        <v>297</v>
      </c>
      <c r="E33" s="40">
        <v>252200</v>
      </c>
      <c r="F33" s="21">
        <v>252800</v>
      </c>
      <c r="G33" s="21">
        <v>837000</v>
      </c>
      <c r="H33" s="41">
        <v>6.18</v>
      </c>
      <c r="I33" s="41">
        <v>38.229999999999997</v>
      </c>
      <c r="J33" s="41">
        <v>122.61</v>
      </c>
      <c r="K33" s="41">
        <v>11.52</v>
      </c>
      <c r="L33" s="41">
        <v>0.54</v>
      </c>
    </row>
    <row r="34" spans="2:12" x14ac:dyDescent="0.2">
      <c r="B34" s="1" t="s">
        <v>298</v>
      </c>
      <c r="E34" s="40">
        <v>93300</v>
      </c>
      <c r="F34" s="21">
        <v>93500</v>
      </c>
      <c r="G34" s="21">
        <v>221100</v>
      </c>
      <c r="H34" s="41">
        <v>3.25</v>
      </c>
      <c r="I34" s="41">
        <v>17.64</v>
      </c>
      <c r="J34" s="41">
        <v>48.76</v>
      </c>
      <c r="K34" s="41">
        <v>7.45</v>
      </c>
      <c r="L34" s="41">
        <v>0.73</v>
      </c>
    </row>
    <row r="35" spans="2:12" x14ac:dyDescent="0.2">
      <c r="B35" s="1" t="s">
        <v>299</v>
      </c>
      <c r="E35" s="40">
        <v>19700</v>
      </c>
      <c r="F35" s="21">
        <v>19700</v>
      </c>
      <c r="G35" s="21">
        <v>51500</v>
      </c>
      <c r="H35" s="41">
        <v>3.46</v>
      </c>
      <c r="I35" s="41">
        <v>18.27</v>
      </c>
      <c r="J35" s="41">
        <v>49.26</v>
      </c>
      <c r="K35" s="41">
        <v>7</v>
      </c>
      <c r="L35" s="41">
        <v>0.76</v>
      </c>
    </row>
    <row r="36" spans="2:12" x14ac:dyDescent="0.2">
      <c r="B36" s="1" t="s">
        <v>300</v>
      </c>
      <c r="E36" s="40">
        <v>1500</v>
      </c>
      <c r="F36" s="21">
        <v>1500</v>
      </c>
      <c r="G36" s="21">
        <v>4600</v>
      </c>
      <c r="H36" s="41">
        <v>2.7</v>
      </c>
      <c r="I36" s="41">
        <v>13.66</v>
      </c>
      <c r="J36" s="41">
        <v>36.82</v>
      </c>
      <c r="K36" s="41">
        <v>4.54</v>
      </c>
      <c r="L36" s="41">
        <v>1.1100000000000001</v>
      </c>
    </row>
    <row r="37" spans="2:12" x14ac:dyDescent="0.2">
      <c r="E37" s="8"/>
    </row>
    <row r="38" spans="2:12" x14ac:dyDescent="0.2">
      <c r="B38" s="1" t="s">
        <v>301</v>
      </c>
      <c r="E38" s="40">
        <v>34800</v>
      </c>
      <c r="F38" s="21">
        <v>34900</v>
      </c>
      <c r="G38" s="21">
        <v>81400</v>
      </c>
      <c r="H38" s="41">
        <v>3.44</v>
      </c>
      <c r="I38" s="41">
        <v>17.43</v>
      </c>
      <c r="J38" s="41">
        <v>50.41</v>
      </c>
      <c r="K38" s="41">
        <v>7.45</v>
      </c>
      <c r="L38" s="41">
        <v>0.68</v>
      </c>
    </row>
    <row r="39" spans="2:12" x14ac:dyDescent="0.2">
      <c r="B39" s="1" t="s">
        <v>302</v>
      </c>
      <c r="C39" s="1" t="s">
        <v>303</v>
      </c>
      <c r="E39" s="40">
        <v>1400</v>
      </c>
      <c r="F39" s="21">
        <v>1400</v>
      </c>
      <c r="G39" s="21">
        <v>2200</v>
      </c>
      <c r="H39" s="41">
        <v>2.0099999999999998</v>
      </c>
      <c r="I39" s="41">
        <v>9.67</v>
      </c>
      <c r="J39" s="41">
        <v>23.18</v>
      </c>
      <c r="K39" s="41">
        <v>6.37</v>
      </c>
      <c r="L39" s="41">
        <v>0.75</v>
      </c>
    </row>
    <row r="40" spans="2:12" x14ac:dyDescent="0.2">
      <c r="B40" s="1" t="s">
        <v>304</v>
      </c>
      <c r="C40" s="1" t="s">
        <v>305</v>
      </c>
      <c r="E40" s="40">
        <v>26000</v>
      </c>
      <c r="F40" s="21">
        <v>26000</v>
      </c>
      <c r="G40" s="21">
        <v>58200</v>
      </c>
      <c r="H40" s="41">
        <v>2.96</v>
      </c>
      <c r="I40" s="41">
        <v>17.68</v>
      </c>
      <c r="J40" s="41">
        <v>45.41</v>
      </c>
      <c r="K40" s="41">
        <v>7.89</v>
      </c>
      <c r="L40" s="41">
        <v>0.76</v>
      </c>
    </row>
    <row r="41" spans="2:12" x14ac:dyDescent="0.2">
      <c r="B41" s="1" t="s">
        <v>302</v>
      </c>
      <c r="C41" s="1" t="s">
        <v>306</v>
      </c>
      <c r="E41" s="40">
        <v>700</v>
      </c>
      <c r="F41" s="25">
        <v>700</v>
      </c>
      <c r="G41" s="25">
        <v>800</v>
      </c>
      <c r="H41" s="41">
        <v>1.23</v>
      </c>
      <c r="I41" s="41">
        <v>6.76</v>
      </c>
      <c r="J41" s="41">
        <v>17.079999999999998</v>
      </c>
      <c r="K41" s="41">
        <v>6.14</v>
      </c>
      <c r="L41" s="41">
        <v>0.89</v>
      </c>
    </row>
    <row r="42" spans="2:12" x14ac:dyDescent="0.2">
      <c r="B42" s="1" t="s">
        <v>307</v>
      </c>
      <c r="E42" s="40">
        <v>9200</v>
      </c>
      <c r="F42" s="21">
        <v>9200</v>
      </c>
      <c r="G42" s="21">
        <v>22400</v>
      </c>
      <c r="H42" s="41">
        <v>3.35</v>
      </c>
      <c r="I42" s="41">
        <v>19.649999999999999</v>
      </c>
      <c r="J42" s="41">
        <v>59.26</v>
      </c>
      <c r="K42" s="41">
        <v>8.0299999999999994</v>
      </c>
      <c r="L42" s="41">
        <v>0.73</v>
      </c>
    </row>
    <row r="43" spans="2:12" x14ac:dyDescent="0.2">
      <c r="D43" s="21"/>
      <c r="E43" s="40"/>
      <c r="F43" s="21"/>
      <c r="G43" s="41"/>
      <c r="H43" s="41"/>
      <c r="I43" s="41"/>
      <c r="J43" s="41"/>
      <c r="K43" s="41"/>
      <c r="L43" s="21"/>
    </row>
    <row r="44" spans="2:12" x14ac:dyDescent="0.2">
      <c r="C44" s="1" t="s">
        <v>309</v>
      </c>
      <c r="E44" s="40">
        <v>134680</v>
      </c>
      <c r="F44" s="21">
        <v>134930</v>
      </c>
      <c r="G44" s="21">
        <v>390780</v>
      </c>
      <c r="H44" s="41">
        <v>4.82</v>
      </c>
      <c r="I44" s="41">
        <v>29.06</v>
      </c>
      <c r="J44" s="41">
        <v>87.41</v>
      </c>
      <c r="K44" s="41">
        <v>10</v>
      </c>
      <c r="L44" s="41">
        <v>0.6</v>
      </c>
    </row>
    <row r="45" spans="2:12" x14ac:dyDescent="0.2">
      <c r="D45" s="1" t="s">
        <v>310</v>
      </c>
      <c r="E45" s="40">
        <v>85140</v>
      </c>
      <c r="F45" s="21">
        <v>85340</v>
      </c>
      <c r="G45" s="34">
        <v>276440</v>
      </c>
      <c r="H45" s="41">
        <v>5.77</v>
      </c>
      <c r="I45" s="41">
        <v>35.93</v>
      </c>
      <c r="J45" s="41">
        <v>111.42</v>
      </c>
      <c r="K45" s="41">
        <v>11.07</v>
      </c>
      <c r="L45" s="41">
        <v>0.56000000000000005</v>
      </c>
    </row>
    <row r="46" spans="2:12" x14ac:dyDescent="0.2">
      <c r="D46" s="1" t="s">
        <v>311</v>
      </c>
      <c r="E46" s="40">
        <v>49020</v>
      </c>
      <c r="F46" s="21">
        <v>49060</v>
      </c>
      <c r="G46" s="34">
        <v>113470</v>
      </c>
      <c r="H46" s="41">
        <v>3.15</v>
      </c>
      <c r="I46" s="41">
        <v>17.12</v>
      </c>
      <c r="J46" s="41">
        <v>45.71</v>
      </c>
      <c r="K46" s="41">
        <v>7.39</v>
      </c>
      <c r="L46" s="41">
        <v>0.73</v>
      </c>
    </row>
    <row r="47" spans="2:12" x14ac:dyDescent="0.2">
      <c r="E47" s="8"/>
    </row>
    <row r="48" spans="2:12" x14ac:dyDescent="0.2">
      <c r="C48" s="1" t="s">
        <v>312</v>
      </c>
      <c r="E48" s="40">
        <v>15340</v>
      </c>
      <c r="F48" s="21">
        <v>15380</v>
      </c>
      <c r="G48" s="34">
        <v>47820</v>
      </c>
      <c r="H48" s="41">
        <v>5.53</v>
      </c>
      <c r="I48" s="41">
        <v>33.96</v>
      </c>
      <c r="J48" s="41">
        <v>105.08</v>
      </c>
      <c r="K48" s="41">
        <v>10.89</v>
      </c>
      <c r="L48" s="41">
        <v>0.56000000000000005</v>
      </c>
    </row>
    <row r="49" spans="3:12" x14ac:dyDescent="0.2">
      <c r="D49" s="1" t="s">
        <v>310</v>
      </c>
      <c r="E49" s="40">
        <v>10060</v>
      </c>
      <c r="F49" s="21">
        <v>10090</v>
      </c>
      <c r="G49" s="34">
        <v>34640</v>
      </c>
      <c r="H49" s="41">
        <v>6.63</v>
      </c>
      <c r="I49" s="41">
        <v>42.04</v>
      </c>
      <c r="J49" s="41">
        <v>134.18</v>
      </c>
      <c r="K49" s="41">
        <v>12.2</v>
      </c>
      <c r="L49" s="41">
        <v>0.52</v>
      </c>
    </row>
    <row r="50" spans="3:12" x14ac:dyDescent="0.2">
      <c r="D50" s="1" t="s">
        <v>311</v>
      </c>
      <c r="E50" s="40">
        <v>5270</v>
      </c>
      <c r="F50" s="21">
        <v>5280</v>
      </c>
      <c r="G50" s="34">
        <v>13170</v>
      </c>
      <c r="H50" s="41">
        <v>3.44</v>
      </c>
      <c r="I50" s="41">
        <v>18.55</v>
      </c>
      <c r="J50" s="41">
        <v>49.59</v>
      </c>
      <c r="K50" s="41">
        <v>7.43</v>
      </c>
      <c r="L50" s="41">
        <v>0.73</v>
      </c>
    </row>
    <row r="51" spans="3:12" x14ac:dyDescent="0.2">
      <c r="E51" s="8"/>
    </row>
    <row r="52" spans="3:12" x14ac:dyDescent="0.2">
      <c r="C52" s="1" t="s">
        <v>313</v>
      </c>
      <c r="E52" s="40">
        <v>14290</v>
      </c>
      <c r="F52" s="21">
        <v>14320</v>
      </c>
      <c r="G52" s="34">
        <v>50100</v>
      </c>
      <c r="H52" s="41">
        <v>6.22</v>
      </c>
      <c r="I52" s="41">
        <v>41.05</v>
      </c>
      <c r="J52" s="41">
        <v>127.03</v>
      </c>
      <c r="K52" s="41">
        <v>11.67</v>
      </c>
      <c r="L52" s="41">
        <v>0.56999999999999995</v>
      </c>
    </row>
    <row r="53" spans="3:12" x14ac:dyDescent="0.2">
      <c r="D53" s="1" t="s">
        <v>310</v>
      </c>
      <c r="E53" s="40">
        <v>11560</v>
      </c>
      <c r="F53" s="21">
        <v>11570</v>
      </c>
      <c r="G53" s="34">
        <v>42800</v>
      </c>
      <c r="H53" s="41">
        <v>6.84</v>
      </c>
      <c r="I53" s="41">
        <v>45.78</v>
      </c>
      <c r="J53" s="41">
        <v>142.74</v>
      </c>
      <c r="K53" s="41">
        <v>12.36</v>
      </c>
      <c r="L53" s="41">
        <v>0.54</v>
      </c>
    </row>
    <row r="54" spans="3:12" x14ac:dyDescent="0.2">
      <c r="D54" s="1" t="s">
        <v>311</v>
      </c>
      <c r="E54" s="40">
        <v>2670</v>
      </c>
      <c r="F54" s="21">
        <v>2680</v>
      </c>
      <c r="G54" s="34">
        <v>7240</v>
      </c>
      <c r="H54" s="41">
        <v>3.55</v>
      </c>
      <c r="I54" s="41">
        <v>20.56</v>
      </c>
      <c r="J54" s="41">
        <v>59.09</v>
      </c>
      <c r="K54" s="41">
        <v>7.59</v>
      </c>
      <c r="L54" s="41">
        <v>0.76</v>
      </c>
    </row>
    <row r="55" spans="3:12" x14ac:dyDescent="0.2">
      <c r="E55" s="40"/>
      <c r="F55" s="21"/>
      <c r="G55" s="34"/>
      <c r="L55" s="32"/>
    </row>
    <row r="56" spans="3:12" x14ac:dyDescent="0.2">
      <c r="C56" s="1" t="s">
        <v>314</v>
      </c>
      <c r="E56" s="40">
        <v>9700</v>
      </c>
      <c r="F56" s="21">
        <v>9710</v>
      </c>
      <c r="G56" s="34">
        <v>34570</v>
      </c>
      <c r="H56" s="41">
        <v>6.1</v>
      </c>
      <c r="I56" s="41">
        <v>36.68</v>
      </c>
      <c r="J56" s="41">
        <v>120.71</v>
      </c>
      <c r="K56" s="41">
        <v>10.28</v>
      </c>
      <c r="L56" s="41">
        <v>0.59</v>
      </c>
    </row>
    <row r="57" spans="3:12" x14ac:dyDescent="0.2">
      <c r="D57" s="1" t="s">
        <v>310</v>
      </c>
      <c r="E57" s="40">
        <v>7800</v>
      </c>
      <c r="F57" s="21">
        <v>7810</v>
      </c>
      <c r="G57" s="34">
        <v>29800</v>
      </c>
      <c r="H57" s="41">
        <v>6.73</v>
      </c>
      <c r="I57" s="41">
        <v>41.16</v>
      </c>
      <c r="J57" s="41">
        <v>138.07</v>
      </c>
      <c r="K57" s="41">
        <v>10.78</v>
      </c>
      <c r="L57" s="41">
        <v>0.56999999999999995</v>
      </c>
    </row>
    <row r="58" spans="3:12" x14ac:dyDescent="0.2">
      <c r="D58" s="1" t="s">
        <v>311</v>
      </c>
      <c r="E58" s="40">
        <v>1880</v>
      </c>
      <c r="F58" s="21">
        <v>1880</v>
      </c>
      <c r="G58" s="34">
        <v>4750</v>
      </c>
      <c r="H58" s="41">
        <v>3.47</v>
      </c>
      <c r="I58" s="41">
        <v>18.079999999999998</v>
      </c>
      <c r="J58" s="41">
        <v>48.64</v>
      </c>
      <c r="K58" s="41">
        <v>7.15</v>
      </c>
      <c r="L58" s="41">
        <v>0.73</v>
      </c>
    </row>
    <row r="59" spans="3:12" x14ac:dyDescent="0.2">
      <c r="E59" s="8"/>
    </row>
    <row r="60" spans="3:12" x14ac:dyDescent="0.2">
      <c r="C60" s="1" t="s">
        <v>315</v>
      </c>
      <c r="E60" s="40">
        <v>8840</v>
      </c>
      <c r="F60" s="21">
        <v>8880</v>
      </c>
      <c r="G60" s="34">
        <v>27300</v>
      </c>
      <c r="H60" s="41">
        <v>5.77</v>
      </c>
      <c r="I60" s="41">
        <v>34.049999999999997</v>
      </c>
      <c r="J60" s="41">
        <v>113.32</v>
      </c>
      <c r="K60" s="41">
        <v>11.03</v>
      </c>
      <c r="L60" s="41">
        <v>0.54</v>
      </c>
    </row>
    <row r="61" spans="3:12" x14ac:dyDescent="0.2">
      <c r="D61" s="1" t="s">
        <v>310</v>
      </c>
      <c r="E61" s="40">
        <v>6530</v>
      </c>
      <c r="F61" s="21">
        <v>6560</v>
      </c>
      <c r="G61" s="34">
        <v>21570</v>
      </c>
      <c r="H61" s="41">
        <v>6.58</v>
      </c>
      <c r="I61" s="41">
        <v>39.36</v>
      </c>
      <c r="J61" s="41">
        <v>134.28</v>
      </c>
      <c r="K61" s="41">
        <v>11.92</v>
      </c>
      <c r="L61" s="41">
        <v>0.5</v>
      </c>
    </row>
    <row r="62" spans="3:12" x14ac:dyDescent="0.2">
      <c r="D62" s="1" t="s">
        <v>311</v>
      </c>
      <c r="E62" s="40">
        <v>2310</v>
      </c>
      <c r="F62" s="21">
        <v>2320</v>
      </c>
      <c r="G62" s="34">
        <v>5730</v>
      </c>
      <c r="H62" s="41">
        <v>3.48</v>
      </c>
      <c r="I62" s="41">
        <v>19.03</v>
      </c>
      <c r="J62" s="41">
        <v>54.09</v>
      </c>
      <c r="K62" s="41">
        <v>7.67</v>
      </c>
      <c r="L62" s="41">
        <v>0.71</v>
      </c>
    </row>
    <row r="63" spans="3:12" x14ac:dyDescent="0.2">
      <c r="E63" s="8"/>
    </row>
    <row r="64" spans="3:12" x14ac:dyDescent="0.2">
      <c r="C64" s="1" t="s">
        <v>316</v>
      </c>
      <c r="E64" s="40">
        <v>23210</v>
      </c>
      <c r="F64" s="21">
        <v>23300</v>
      </c>
      <c r="G64" s="34">
        <v>68480</v>
      </c>
      <c r="H64" s="41">
        <v>5.16</v>
      </c>
      <c r="I64" s="41">
        <v>29.98</v>
      </c>
      <c r="J64" s="41">
        <v>97.27</v>
      </c>
      <c r="K64" s="41">
        <v>10.08</v>
      </c>
      <c r="L64" s="41">
        <v>0.57999999999999996</v>
      </c>
    </row>
    <row r="65" spans="1:17" x14ac:dyDescent="0.2">
      <c r="D65" s="1" t="s">
        <v>310</v>
      </c>
      <c r="E65" s="40">
        <v>15200</v>
      </c>
      <c r="F65" s="21">
        <v>15240</v>
      </c>
      <c r="G65" s="34">
        <v>48870</v>
      </c>
      <c r="H65" s="41">
        <v>6.12</v>
      </c>
      <c r="I65" s="41">
        <v>36.17</v>
      </c>
      <c r="J65" s="41">
        <v>120.89</v>
      </c>
      <c r="K65" s="41">
        <v>11.25</v>
      </c>
      <c r="L65" s="41">
        <v>0.53</v>
      </c>
    </row>
    <row r="66" spans="1:17" x14ac:dyDescent="0.2">
      <c r="D66" s="1" t="s">
        <v>311</v>
      </c>
      <c r="E66" s="40">
        <v>7710</v>
      </c>
      <c r="F66" s="21">
        <v>7750</v>
      </c>
      <c r="G66" s="34">
        <v>19260</v>
      </c>
      <c r="H66" s="41">
        <v>3.25</v>
      </c>
      <c r="I66" s="41">
        <v>17.78</v>
      </c>
      <c r="J66" s="41">
        <v>50.7</v>
      </c>
      <c r="K66" s="41">
        <v>7.11</v>
      </c>
      <c r="L66" s="41">
        <v>0.77</v>
      </c>
    </row>
    <row r="67" spans="1:17" x14ac:dyDescent="0.2">
      <c r="E67" s="8"/>
    </row>
    <row r="68" spans="1:17" x14ac:dyDescent="0.2">
      <c r="C68" s="1" t="s">
        <v>317</v>
      </c>
      <c r="E68" s="40">
        <v>13650</v>
      </c>
      <c r="F68" s="21">
        <v>13680</v>
      </c>
      <c r="G68" s="34">
        <v>33910</v>
      </c>
      <c r="H68" s="41">
        <v>4.37</v>
      </c>
      <c r="I68" s="41">
        <v>24.76</v>
      </c>
      <c r="J68" s="41">
        <v>82.26</v>
      </c>
      <c r="K68" s="41">
        <v>9.9600000000000009</v>
      </c>
      <c r="L68" s="41">
        <v>0.56999999999999995</v>
      </c>
    </row>
    <row r="69" spans="1:17" x14ac:dyDescent="0.2">
      <c r="D69" s="1" t="s">
        <v>310</v>
      </c>
      <c r="E69" s="40">
        <v>8470</v>
      </c>
      <c r="F69" s="21">
        <v>8510</v>
      </c>
      <c r="G69" s="34">
        <v>22680</v>
      </c>
      <c r="H69" s="41">
        <v>5.14</v>
      </c>
      <c r="I69" s="41">
        <v>30.1</v>
      </c>
      <c r="J69" s="41">
        <v>103.76</v>
      </c>
      <c r="K69" s="41">
        <v>11.25</v>
      </c>
      <c r="L69" s="41">
        <v>0.52</v>
      </c>
    </row>
    <row r="70" spans="1:17" x14ac:dyDescent="0.2">
      <c r="D70" s="1" t="s">
        <v>311</v>
      </c>
      <c r="E70" s="40">
        <v>5170</v>
      </c>
      <c r="F70" s="21">
        <v>5170</v>
      </c>
      <c r="G70" s="34">
        <v>11230</v>
      </c>
      <c r="H70" s="41">
        <v>3.09</v>
      </c>
      <c r="I70" s="41">
        <v>16</v>
      </c>
      <c r="J70" s="41">
        <v>47</v>
      </c>
      <c r="K70" s="41">
        <v>7.36</v>
      </c>
      <c r="L70" s="41">
        <v>0.7</v>
      </c>
    </row>
    <row r="71" spans="1:17" ht="18" thickBot="1" x14ac:dyDescent="0.25">
      <c r="B71" s="5"/>
      <c r="C71" s="5"/>
      <c r="D71" s="5"/>
      <c r="E71" s="44"/>
      <c r="F71" s="45"/>
      <c r="G71" s="61"/>
      <c r="H71" s="45"/>
      <c r="I71" s="45"/>
      <c r="J71" s="45"/>
      <c r="K71" s="45"/>
      <c r="L71" s="62"/>
      <c r="M71" s="37"/>
      <c r="N71" s="37"/>
      <c r="O71" s="37"/>
      <c r="P71" s="37"/>
      <c r="Q71" s="37"/>
    </row>
    <row r="72" spans="1:17" x14ac:dyDescent="0.2">
      <c r="D72" s="1" t="s">
        <v>318</v>
      </c>
    </row>
    <row r="73" spans="1:17" x14ac:dyDescent="0.2">
      <c r="A73" s="1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2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2.125" style="2"/>
    <col min="5" max="5" width="10.875" style="2" customWidth="1"/>
    <col min="6" max="10" width="12.125" style="2"/>
    <col min="11" max="11" width="13.375" style="2" customWidth="1"/>
    <col min="12" max="12" width="10.875" style="2" customWidth="1"/>
    <col min="13" max="13" width="8.375" style="2" customWidth="1"/>
    <col min="14" max="256" width="12.125" style="2"/>
    <col min="257" max="257" width="13.375" style="2" customWidth="1"/>
    <col min="258" max="258" width="4.625" style="2" customWidth="1"/>
    <col min="259" max="259" width="13.375" style="2" customWidth="1"/>
    <col min="260" max="260" width="12.125" style="2"/>
    <col min="261" max="261" width="10.875" style="2" customWidth="1"/>
    <col min="262" max="266" width="12.125" style="2"/>
    <col min="267" max="267" width="13.375" style="2" customWidth="1"/>
    <col min="268" max="268" width="10.875" style="2" customWidth="1"/>
    <col min="269" max="269" width="8.375" style="2" customWidth="1"/>
    <col min="270" max="512" width="12.125" style="2"/>
    <col min="513" max="513" width="13.375" style="2" customWidth="1"/>
    <col min="514" max="514" width="4.625" style="2" customWidth="1"/>
    <col min="515" max="515" width="13.375" style="2" customWidth="1"/>
    <col min="516" max="516" width="12.125" style="2"/>
    <col min="517" max="517" width="10.875" style="2" customWidth="1"/>
    <col min="518" max="522" width="12.125" style="2"/>
    <col min="523" max="523" width="13.375" style="2" customWidth="1"/>
    <col min="524" max="524" width="10.875" style="2" customWidth="1"/>
    <col min="525" max="525" width="8.375" style="2" customWidth="1"/>
    <col min="526" max="768" width="12.125" style="2"/>
    <col min="769" max="769" width="13.375" style="2" customWidth="1"/>
    <col min="770" max="770" width="4.625" style="2" customWidth="1"/>
    <col min="771" max="771" width="13.375" style="2" customWidth="1"/>
    <col min="772" max="772" width="12.125" style="2"/>
    <col min="773" max="773" width="10.875" style="2" customWidth="1"/>
    <col min="774" max="778" width="12.125" style="2"/>
    <col min="779" max="779" width="13.375" style="2" customWidth="1"/>
    <col min="780" max="780" width="10.875" style="2" customWidth="1"/>
    <col min="781" max="781" width="8.375" style="2" customWidth="1"/>
    <col min="782" max="1024" width="12.125" style="2"/>
    <col min="1025" max="1025" width="13.375" style="2" customWidth="1"/>
    <col min="1026" max="1026" width="4.625" style="2" customWidth="1"/>
    <col min="1027" max="1027" width="13.375" style="2" customWidth="1"/>
    <col min="1028" max="1028" width="12.125" style="2"/>
    <col min="1029" max="1029" width="10.875" style="2" customWidth="1"/>
    <col min="1030" max="1034" width="12.125" style="2"/>
    <col min="1035" max="1035" width="13.375" style="2" customWidth="1"/>
    <col min="1036" max="1036" width="10.875" style="2" customWidth="1"/>
    <col min="1037" max="1037" width="8.375" style="2" customWidth="1"/>
    <col min="1038" max="1280" width="12.125" style="2"/>
    <col min="1281" max="1281" width="13.375" style="2" customWidth="1"/>
    <col min="1282" max="1282" width="4.625" style="2" customWidth="1"/>
    <col min="1283" max="1283" width="13.375" style="2" customWidth="1"/>
    <col min="1284" max="1284" width="12.125" style="2"/>
    <col min="1285" max="1285" width="10.875" style="2" customWidth="1"/>
    <col min="1286" max="1290" width="12.125" style="2"/>
    <col min="1291" max="1291" width="13.375" style="2" customWidth="1"/>
    <col min="1292" max="1292" width="10.875" style="2" customWidth="1"/>
    <col min="1293" max="1293" width="8.375" style="2" customWidth="1"/>
    <col min="1294" max="1536" width="12.125" style="2"/>
    <col min="1537" max="1537" width="13.375" style="2" customWidth="1"/>
    <col min="1538" max="1538" width="4.625" style="2" customWidth="1"/>
    <col min="1539" max="1539" width="13.375" style="2" customWidth="1"/>
    <col min="1540" max="1540" width="12.125" style="2"/>
    <col min="1541" max="1541" width="10.875" style="2" customWidth="1"/>
    <col min="1542" max="1546" width="12.125" style="2"/>
    <col min="1547" max="1547" width="13.375" style="2" customWidth="1"/>
    <col min="1548" max="1548" width="10.875" style="2" customWidth="1"/>
    <col min="1549" max="1549" width="8.375" style="2" customWidth="1"/>
    <col min="1550" max="1792" width="12.125" style="2"/>
    <col min="1793" max="1793" width="13.375" style="2" customWidth="1"/>
    <col min="1794" max="1794" width="4.625" style="2" customWidth="1"/>
    <col min="1795" max="1795" width="13.375" style="2" customWidth="1"/>
    <col min="1796" max="1796" width="12.125" style="2"/>
    <col min="1797" max="1797" width="10.875" style="2" customWidth="1"/>
    <col min="1798" max="1802" width="12.125" style="2"/>
    <col min="1803" max="1803" width="13.375" style="2" customWidth="1"/>
    <col min="1804" max="1804" width="10.875" style="2" customWidth="1"/>
    <col min="1805" max="1805" width="8.375" style="2" customWidth="1"/>
    <col min="1806" max="2048" width="12.125" style="2"/>
    <col min="2049" max="2049" width="13.375" style="2" customWidth="1"/>
    <col min="2050" max="2050" width="4.625" style="2" customWidth="1"/>
    <col min="2051" max="2051" width="13.375" style="2" customWidth="1"/>
    <col min="2052" max="2052" width="12.125" style="2"/>
    <col min="2053" max="2053" width="10.875" style="2" customWidth="1"/>
    <col min="2054" max="2058" width="12.125" style="2"/>
    <col min="2059" max="2059" width="13.375" style="2" customWidth="1"/>
    <col min="2060" max="2060" width="10.875" style="2" customWidth="1"/>
    <col min="2061" max="2061" width="8.375" style="2" customWidth="1"/>
    <col min="2062" max="2304" width="12.125" style="2"/>
    <col min="2305" max="2305" width="13.375" style="2" customWidth="1"/>
    <col min="2306" max="2306" width="4.625" style="2" customWidth="1"/>
    <col min="2307" max="2307" width="13.375" style="2" customWidth="1"/>
    <col min="2308" max="2308" width="12.125" style="2"/>
    <col min="2309" max="2309" width="10.875" style="2" customWidth="1"/>
    <col min="2310" max="2314" width="12.125" style="2"/>
    <col min="2315" max="2315" width="13.375" style="2" customWidth="1"/>
    <col min="2316" max="2316" width="10.875" style="2" customWidth="1"/>
    <col min="2317" max="2317" width="8.375" style="2" customWidth="1"/>
    <col min="2318" max="2560" width="12.125" style="2"/>
    <col min="2561" max="2561" width="13.375" style="2" customWidth="1"/>
    <col min="2562" max="2562" width="4.625" style="2" customWidth="1"/>
    <col min="2563" max="2563" width="13.375" style="2" customWidth="1"/>
    <col min="2564" max="2564" width="12.125" style="2"/>
    <col min="2565" max="2565" width="10.875" style="2" customWidth="1"/>
    <col min="2566" max="2570" width="12.125" style="2"/>
    <col min="2571" max="2571" width="13.375" style="2" customWidth="1"/>
    <col min="2572" max="2572" width="10.875" style="2" customWidth="1"/>
    <col min="2573" max="2573" width="8.375" style="2" customWidth="1"/>
    <col min="2574" max="2816" width="12.125" style="2"/>
    <col min="2817" max="2817" width="13.375" style="2" customWidth="1"/>
    <col min="2818" max="2818" width="4.625" style="2" customWidth="1"/>
    <col min="2819" max="2819" width="13.375" style="2" customWidth="1"/>
    <col min="2820" max="2820" width="12.125" style="2"/>
    <col min="2821" max="2821" width="10.875" style="2" customWidth="1"/>
    <col min="2822" max="2826" width="12.125" style="2"/>
    <col min="2827" max="2827" width="13.375" style="2" customWidth="1"/>
    <col min="2828" max="2828" width="10.875" style="2" customWidth="1"/>
    <col min="2829" max="2829" width="8.375" style="2" customWidth="1"/>
    <col min="2830" max="3072" width="12.125" style="2"/>
    <col min="3073" max="3073" width="13.375" style="2" customWidth="1"/>
    <col min="3074" max="3074" width="4.625" style="2" customWidth="1"/>
    <col min="3075" max="3075" width="13.375" style="2" customWidth="1"/>
    <col min="3076" max="3076" width="12.125" style="2"/>
    <col min="3077" max="3077" width="10.875" style="2" customWidth="1"/>
    <col min="3078" max="3082" width="12.125" style="2"/>
    <col min="3083" max="3083" width="13.375" style="2" customWidth="1"/>
    <col min="3084" max="3084" width="10.875" style="2" customWidth="1"/>
    <col min="3085" max="3085" width="8.375" style="2" customWidth="1"/>
    <col min="3086" max="3328" width="12.125" style="2"/>
    <col min="3329" max="3329" width="13.375" style="2" customWidth="1"/>
    <col min="3330" max="3330" width="4.625" style="2" customWidth="1"/>
    <col min="3331" max="3331" width="13.375" style="2" customWidth="1"/>
    <col min="3332" max="3332" width="12.125" style="2"/>
    <col min="3333" max="3333" width="10.875" style="2" customWidth="1"/>
    <col min="3334" max="3338" width="12.125" style="2"/>
    <col min="3339" max="3339" width="13.375" style="2" customWidth="1"/>
    <col min="3340" max="3340" width="10.875" style="2" customWidth="1"/>
    <col min="3341" max="3341" width="8.375" style="2" customWidth="1"/>
    <col min="3342" max="3584" width="12.125" style="2"/>
    <col min="3585" max="3585" width="13.375" style="2" customWidth="1"/>
    <col min="3586" max="3586" width="4.625" style="2" customWidth="1"/>
    <col min="3587" max="3587" width="13.375" style="2" customWidth="1"/>
    <col min="3588" max="3588" width="12.125" style="2"/>
    <col min="3589" max="3589" width="10.875" style="2" customWidth="1"/>
    <col min="3590" max="3594" width="12.125" style="2"/>
    <col min="3595" max="3595" width="13.375" style="2" customWidth="1"/>
    <col min="3596" max="3596" width="10.875" style="2" customWidth="1"/>
    <col min="3597" max="3597" width="8.375" style="2" customWidth="1"/>
    <col min="3598" max="3840" width="12.125" style="2"/>
    <col min="3841" max="3841" width="13.375" style="2" customWidth="1"/>
    <col min="3842" max="3842" width="4.625" style="2" customWidth="1"/>
    <col min="3843" max="3843" width="13.375" style="2" customWidth="1"/>
    <col min="3844" max="3844" width="12.125" style="2"/>
    <col min="3845" max="3845" width="10.875" style="2" customWidth="1"/>
    <col min="3846" max="3850" width="12.125" style="2"/>
    <col min="3851" max="3851" width="13.375" style="2" customWidth="1"/>
    <col min="3852" max="3852" width="10.875" style="2" customWidth="1"/>
    <col min="3853" max="3853" width="8.375" style="2" customWidth="1"/>
    <col min="3854" max="4096" width="12.125" style="2"/>
    <col min="4097" max="4097" width="13.375" style="2" customWidth="1"/>
    <col min="4098" max="4098" width="4.625" style="2" customWidth="1"/>
    <col min="4099" max="4099" width="13.375" style="2" customWidth="1"/>
    <col min="4100" max="4100" width="12.125" style="2"/>
    <col min="4101" max="4101" width="10.875" style="2" customWidth="1"/>
    <col min="4102" max="4106" width="12.125" style="2"/>
    <col min="4107" max="4107" width="13.375" style="2" customWidth="1"/>
    <col min="4108" max="4108" width="10.875" style="2" customWidth="1"/>
    <col min="4109" max="4109" width="8.375" style="2" customWidth="1"/>
    <col min="4110" max="4352" width="12.125" style="2"/>
    <col min="4353" max="4353" width="13.375" style="2" customWidth="1"/>
    <col min="4354" max="4354" width="4.625" style="2" customWidth="1"/>
    <col min="4355" max="4355" width="13.375" style="2" customWidth="1"/>
    <col min="4356" max="4356" width="12.125" style="2"/>
    <col min="4357" max="4357" width="10.875" style="2" customWidth="1"/>
    <col min="4358" max="4362" width="12.125" style="2"/>
    <col min="4363" max="4363" width="13.375" style="2" customWidth="1"/>
    <col min="4364" max="4364" width="10.875" style="2" customWidth="1"/>
    <col min="4365" max="4365" width="8.375" style="2" customWidth="1"/>
    <col min="4366" max="4608" width="12.125" style="2"/>
    <col min="4609" max="4609" width="13.375" style="2" customWidth="1"/>
    <col min="4610" max="4610" width="4.625" style="2" customWidth="1"/>
    <col min="4611" max="4611" width="13.375" style="2" customWidth="1"/>
    <col min="4612" max="4612" width="12.125" style="2"/>
    <col min="4613" max="4613" width="10.875" style="2" customWidth="1"/>
    <col min="4614" max="4618" width="12.125" style="2"/>
    <col min="4619" max="4619" width="13.375" style="2" customWidth="1"/>
    <col min="4620" max="4620" width="10.875" style="2" customWidth="1"/>
    <col min="4621" max="4621" width="8.375" style="2" customWidth="1"/>
    <col min="4622" max="4864" width="12.125" style="2"/>
    <col min="4865" max="4865" width="13.375" style="2" customWidth="1"/>
    <col min="4866" max="4866" width="4.625" style="2" customWidth="1"/>
    <col min="4867" max="4867" width="13.375" style="2" customWidth="1"/>
    <col min="4868" max="4868" width="12.125" style="2"/>
    <col min="4869" max="4869" width="10.875" style="2" customWidth="1"/>
    <col min="4870" max="4874" width="12.125" style="2"/>
    <col min="4875" max="4875" width="13.375" style="2" customWidth="1"/>
    <col min="4876" max="4876" width="10.875" style="2" customWidth="1"/>
    <col min="4877" max="4877" width="8.375" style="2" customWidth="1"/>
    <col min="4878" max="5120" width="12.125" style="2"/>
    <col min="5121" max="5121" width="13.375" style="2" customWidth="1"/>
    <col min="5122" max="5122" width="4.625" style="2" customWidth="1"/>
    <col min="5123" max="5123" width="13.375" style="2" customWidth="1"/>
    <col min="5124" max="5124" width="12.125" style="2"/>
    <col min="5125" max="5125" width="10.875" style="2" customWidth="1"/>
    <col min="5126" max="5130" width="12.125" style="2"/>
    <col min="5131" max="5131" width="13.375" style="2" customWidth="1"/>
    <col min="5132" max="5132" width="10.875" style="2" customWidth="1"/>
    <col min="5133" max="5133" width="8.375" style="2" customWidth="1"/>
    <col min="5134" max="5376" width="12.125" style="2"/>
    <col min="5377" max="5377" width="13.375" style="2" customWidth="1"/>
    <col min="5378" max="5378" width="4.625" style="2" customWidth="1"/>
    <col min="5379" max="5379" width="13.375" style="2" customWidth="1"/>
    <col min="5380" max="5380" width="12.125" style="2"/>
    <col min="5381" max="5381" width="10.875" style="2" customWidth="1"/>
    <col min="5382" max="5386" width="12.125" style="2"/>
    <col min="5387" max="5387" width="13.375" style="2" customWidth="1"/>
    <col min="5388" max="5388" width="10.875" style="2" customWidth="1"/>
    <col min="5389" max="5389" width="8.375" style="2" customWidth="1"/>
    <col min="5390" max="5632" width="12.125" style="2"/>
    <col min="5633" max="5633" width="13.375" style="2" customWidth="1"/>
    <col min="5634" max="5634" width="4.625" style="2" customWidth="1"/>
    <col min="5635" max="5635" width="13.375" style="2" customWidth="1"/>
    <col min="5636" max="5636" width="12.125" style="2"/>
    <col min="5637" max="5637" width="10.875" style="2" customWidth="1"/>
    <col min="5638" max="5642" width="12.125" style="2"/>
    <col min="5643" max="5643" width="13.375" style="2" customWidth="1"/>
    <col min="5644" max="5644" width="10.875" style="2" customWidth="1"/>
    <col min="5645" max="5645" width="8.375" style="2" customWidth="1"/>
    <col min="5646" max="5888" width="12.125" style="2"/>
    <col min="5889" max="5889" width="13.375" style="2" customWidth="1"/>
    <col min="5890" max="5890" width="4.625" style="2" customWidth="1"/>
    <col min="5891" max="5891" width="13.375" style="2" customWidth="1"/>
    <col min="5892" max="5892" width="12.125" style="2"/>
    <col min="5893" max="5893" width="10.875" style="2" customWidth="1"/>
    <col min="5894" max="5898" width="12.125" style="2"/>
    <col min="5899" max="5899" width="13.375" style="2" customWidth="1"/>
    <col min="5900" max="5900" width="10.875" style="2" customWidth="1"/>
    <col min="5901" max="5901" width="8.375" style="2" customWidth="1"/>
    <col min="5902" max="6144" width="12.125" style="2"/>
    <col min="6145" max="6145" width="13.375" style="2" customWidth="1"/>
    <col min="6146" max="6146" width="4.625" style="2" customWidth="1"/>
    <col min="6147" max="6147" width="13.375" style="2" customWidth="1"/>
    <col min="6148" max="6148" width="12.125" style="2"/>
    <col min="6149" max="6149" width="10.875" style="2" customWidth="1"/>
    <col min="6150" max="6154" width="12.125" style="2"/>
    <col min="6155" max="6155" width="13.375" style="2" customWidth="1"/>
    <col min="6156" max="6156" width="10.875" style="2" customWidth="1"/>
    <col min="6157" max="6157" width="8.375" style="2" customWidth="1"/>
    <col min="6158" max="6400" width="12.125" style="2"/>
    <col min="6401" max="6401" width="13.375" style="2" customWidth="1"/>
    <col min="6402" max="6402" width="4.625" style="2" customWidth="1"/>
    <col min="6403" max="6403" width="13.375" style="2" customWidth="1"/>
    <col min="6404" max="6404" width="12.125" style="2"/>
    <col min="6405" max="6405" width="10.875" style="2" customWidth="1"/>
    <col min="6406" max="6410" width="12.125" style="2"/>
    <col min="6411" max="6411" width="13.375" style="2" customWidth="1"/>
    <col min="6412" max="6412" width="10.875" style="2" customWidth="1"/>
    <col min="6413" max="6413" width="8.375" style="2" customWidth="1"/>
    <col min="6414" max="6656" width="12.125" style="2"/>
    <col min="6657" max="6657" width="13.375" style="2" customWidth="1"/>
    <col min="6658" max="6658" width="4.625" style="2" customWidth="1"/>
    <col min="6659" max="6659" width="13.375" style="2" customWidth="1"/>
    <col min="6660" max="6660" width="12.125" style="2"/>
    <col min="6661" max="6661" width="10.875" style="2" customWidth="1"/>
    <col min="6662" max="6666" width="12.125" style="2"/>
    <col min="6667" max="6667" width="13.375" style="2" customWidth="1"/>
    <col min="6668" max="6668" width="10.875" style="2" customWidth="1"/>
    <col min="6669" max="6669" width="8.375" style="2" customWidth="1"/>
    <col min="6670" max="6912" width="12.125" style="2"/>
    <col min="6913" max="6913" width="13.375" style="2" customWidth="1"/>
    <col min="6914" max="6914" width="4.625" style="2" customWidth="1"/>
    <col min="6915" max="6915" width="13.375" style="2" customWidth="1"/>
    <col min="6916" max="6916" width="12.125" style="2"/>
    <col min="6917" max="6917" width="10.875" style="2" customWidth="1"/>
    <col min="6918" max="6922" width="12.125" style="2"/>
    <col min="6923" max="6923" width="13.375" style="2" customWidth="1"/>
    <col min="6924" max="6924" width="10.875" style="2" customWidth="1"/>
    <col min="6925" max="6925" width="8.375" style="2" customWidth="1"/>
    <col min="6926" max="7168" width="12.125" style="2"/>
    <col min="7169" max="7169" width="13.375" style="2" customWidth="1"/>
    <col min="7170" max="7170" width="4.625" style="2" customWidth="1"/>
    <col min="7171" max="7171" width="13.375" style="2" customWidth="1"/>
    <col min="7172" max="7172" width="12.125" style="2"/>
    <col min="7173" max="7173" width="10.875" style="2" customWidth="1"/>
    <col min="7174" max="7178" width="12.125" style="2"/>
    <col min="7179" max="7179" width="13.375" style="2" customWidth="1"/>
    <col min="7180" max="7180" width="10.875" style="2" customWidth="1"/>
    <col min="7181" max="7181" width="8.375" style="2" customWidth="1"/>
    <col min="7182" max="7424" width="12.125" style="2"/>
    <col min="7425" max="7425" width="13.375" style="2" customWidth="1"/>
    <col min="7426" max="7426" width="4.625" style="2" customWidth="1"/>
    <col min="7427" max="7427" width="13.375" style="2" customWidth="1"/>
    <col min="7428" max="7428" width="12.125" style="2"/>
    <col min="7429" max="7429" width="10.875" style="2" customWidth="1"/>
    <col min="7430" max="7434" width="12.125" style="2"/>
    <col min="7435" max="7435" width="13.375" style="2" customWidth="1"/>
    <col min="7436" max="7436" width="10.875" style="2" customWidth="1"/>
    <col min="7437" max="7437" width="8.375" style="2" customWidth="1"/>
    <col min="7438" max="7680" width="12.125" style="2"/>
    <col min="7681" max="7681" width="13.375" style="2" customWidth="1"/>
    <col min="7682" max="7682" width="4.625" style="2" customWidth="1"/>
    <col min="7683" max="7683" width="13.375" style="2" customWidth="1"/>
    <col min="7684" max="7684" width="12.125" style="2"/>
    <col min="7685" max="7685" width="10.875" style="2" customWidth="1"/>
    <col min="7686" max="7690" width="12.125" style="2"/>
    <col min="7691" max="7691" width="13.375" style="2" customWidth="1"/>
    <col min="7692" max="7692" width="10.875" style="2" customWidth="1"/>
    <col min="7693" max="7693" width="8.375" style="2" customWidth="1"/>
    <col min="7694" max="7936" width="12.125" style="2"/>
    <col min="7937" max="7937" width="13.375" style="2" customWidth="1"/>
    <col min="7938" max="7938" width="4.625" style="2" customWidth="1"/>
    <col min="7939" max="7939" width="13.375" style="2" customWidth="1"/>
    <col min="7940" max="7940" width="12.125" style="2"/>
    <col min="7941" max="7941" width="10.875" style="2" customWidth="1"/>
    <col min="7942" max="7946" width="12.125" style="2"/>
    <col min="7947" max="7947" width="13.375" style="2" customWidth="1"/>
    <col min="7948" max="7948" width="10.875" style="2" customWidth="1"/>
    <col min="7949" max="7949" width="8.375" style="2" customWidth="1"/>
    <col min="7950" max="8192" width="12.125" style="2"/>
    <col min="8193" max="8193" width="13.375" style="2" customWidth="1"/>
    <col min="8194" max="8194" width="4.625" style="2" customWidth="1"/>
    <col min="8195" max="8195" width="13.375" style="2" customWidth="1"/>
    <col min="8196" max="8196" width="12.125" style="2"/>
    <col min="8197" max="8197" width="10.875" style="2" customWidth="1"/>
    <col min="8198" max="8202" width="12.125" style="2"/>
    <col min="8203" max="8203" width="13.375" style="2" customWidth="1"/>
    <col min="8204" max="8204" width="10.875" style="2" customWidth="1"/>
    <col min="8205" max="8205" width="8.375" style="2" customWidth="1"/>
    <col min="8206" max="8448" width="12.125" style="2"/>
    <col min="8449" max="8449" width="13.375" style="2" customWidth="1"/>
    <col min="8450" max="8450" width="4.625" style="2" customWidth="1"/>
    <col min="8451" max="8451" width="13.375" style="2" customWidth="1"/>
    <col min="8452" max="8452" width="12.125" style="2"/>
    <col min="8453" max="8453" width="10.875" style="2" customWidth="1"/>
    <col min="8454" max="8458" width="12.125" style="2"/>
    <col min="8459" max="8459" width="13.375" style="2" customWidth="1"/>
    <col min="8460" max="8460" width="10.875" style="2" customWidth="1"/>
    <col min="8461" max="8461" width="8.375" style="2" customWidth="1"/>
    <col min="8462" max="8704" width="12.125" style="2"/>
    <col min="8705" max="8705" width="13.375" style="2" customWidth="1"/>
    <col min="8706" max="8706" width="4.625" style="2" customWidth="1"/>
    <col min="8707" max="8707" width="13.375" style="2" customWidth="1"/>
    <col min="8708" max="8708" width="12.125" style="2"/>
    <col min="8709" max="8709" width="10.875" style="2" customWidth="1"/>
    <col min="8710" max="8714" width="12.125" style="2"/>
    <col min="8715" max="8715" width="13.375" style="2" customWidth="1"/>
    <col min="8716" max="8716" width="10.875" style="2" customWidth="1"/>
    <col min="8717" max="8717" width="8.375" style="2" customWidth="1"/>
    <col min="8718" max="8960" width="12.125" style="2"/>
    <col min="8961" max="8961" width="13.375" style="2" customWidth="1"/>
    <col min="8962" max="8962" width="4.625" style="2" customWidth="1"/>
    <col min="8963" max="8963" width="13.375" style="2" customWidth="1"/>
    <col min="8964" max="8964" width="12.125" style="2"/>
    <col min="8965" max="8965" width="10.875" style="2" customWidth="1"/>
    <col min="8966" max="8970" width="12.125" style="2"/>
    <col min="8971" max="8971" width="13.375" style="2" customWidth="1"/>
    <col min="8972" max="8972" width="10.875" style="2" customWidth="1"/>
    <col min="8973" max="8973" width="8.375" style="2" customWidth="1"/>
    <col min="8974" max="9216" width="12.125" style="2"/>
    <col min="9217" max="9217" width="13.375" style="2" customWidth="1"/>
    <col min="9218" max="9218" width="4.625" style="2" customWidth="1"/>
    <col min="9219" max="9219" width="13.375" style="2" customWidth="1"/>
    <col min="9220" max="9220" width="12.125" style="2"/>
    <col min="9221" max="9221" width="10.875" style="2" customWidth="1"/>
    <col min="9222" max="9226" width="12.125" style="2"/>
    <col min="9227" max="9227" width="13.375" style="2" customWidth="1"/>
    <col min="9228" max="9228" width="10.875" style="2" customWidth="1"/>
    <col min="9229" max="9229" width="8.375" style="2" customWidth="1"/>
    <col min="9230" max="9472" width="12.125" style="2"/>
    <col min="9473" max="9473" width="13.375" style="2" customWidth="1"/>
    <col min="9474" max="9474" width="4.625" style="2" customWidth="1"/>
    <col min="9475" max="9475" width="13.375" style="2" customWidth="1"/>
    <col min="9476" max="9476" width="12.125" style="2"/>
    <col min="9477" max="9477" width="10.875" style="2" customWidth="1"/>
    <col min="9478" max="9482" width="12.125" style="2"/>
    <col min="9483" max="9483" width="13.375" style="2" customWidth="1"/>
    <col min="9484" max="9484" width="10.875" style="2" customWidth="1"/>
    <col min="9485" max="9485" width="8.375" style="2" customWidth="1"/>
    <col min="9486" max="9728" width="12.125" style="2"/>
    <col min="9729" max="9729" width="13.375" style="2" customWidth="1"/>
    <col min="9730" max="9730" width="4.625" style="2" customWidth="1"/>
    <col min="9731" max="9731" width="13.375" style="2" customWidth="1"/>
    <col min="9732" max="9732" width="12.125" style="2"/>
    <col min="9733" max="9733" width="10.875" style="2" customWidth="1"/>
    <col min="9734" max="9738" width="12.125" style="2"/>
    <col min="9739" max="9739" width="13.375" style="2" customWidth="1"/>
    <col min="9740" max="9740" width="10.875" style="2" customWidth="1"/>
    <col min="9741" max="9741" width="8.375" style="2" customWidth="1"/>
    <col min="9742" max="9984" width="12.125" style="2"/>
    <col min="9985" max="9985" width="13.375" style="2" customWidth="1"/>
    <col min="9986" max="9986" width="4.625" style="2" customWidth="1"/>
    <col min="9987" max="9987" width="13.375" style="2" customWidth="1"/>
    <col min="9988" max="9988" width="12.125" style="2"/>
    <col min="9989" max="9989" width="10.875" style="2" customWidth="1"/>
    <col min="9990" max="9994" width="12.125" style="2"/>
    <col min="9995" max="9995" width="13.375" style="2" customWidth="1"/>
    <col min="9996" max="9996" width="10.875" style="2" customWidth="1"/>
    <col min="9997" max="9997" width="8.375" style="2" customWidth="1"/>
    <col min="9998" max="10240" width="12.12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2.125" style="2"/>
    <col min="10245" max="10245" width="10.875" style="2" customWidth="1"/>
    <col min="10246" max="10250" width="12.125" style="2"/>
    <col min="10251" max="10251" width="13.375" style="2" customWidth="1"/>
    <col min="10252" max="10252" width="10.875" style="2" customWidth="1"/>
    <col min="10253" max="10253" width="8.375" style="2" customWidth="1"/>
    <col min="10254" max="10496" width="12.12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2.125" style="2"/>
    <col min="10501" max="10501" width="10.875" style="2" customWidth="1"/>
    <col min="10502" max="10506" width="12.125" style="2"/>
    <col min="10507" max="10507" width="13.375" style="2" customWidth="1"/>
    <col min="10508" max="10508" width="10.875" style="2" customWidth="1"/>
    <col min="10509" max="10509" width="8.375" style="2" customWidth="1"/>
    <col min="10510" max="10752" width="12.12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2.125" style="2"/>
    <col min="10757" max="10757" width="10.875" style="2" customWidth="1"/>
    <col min="10758" max="10762" width="12.125" style="2"/>
    <col min="10763" max="10763" width="13.375" style="2" customWidth="1"/>
    <col min="10764" max="10764" width="10.875" style="2" customWidth="1"/>
    <col min="10765" max="10765" width="8.375" style="2" customWidth="1"/>
    <col min="10766" max="11008" width="12.12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2.125" style="2"/>
    <col min="11013" max="11013" width="10.875" style="2" customWidth="1"/>
    <col min="11014" max="11018" width="12.125" style="2"/>
    <col min="11019" max="11019" width="13.375" style="2" customWidth="1"/>
    <col min="11020" max="11020" width="10.875" style="2" customWidth="1"/>
    <col min="11021" max="11021" width="8.375" style="2" customWidth="1"/>
    <col min="11022" max="11264" width="12.12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2.125" style="2"/>
    <col min="11269" max="11269" width="10.875" style="2" customWidth="1"/>
    <col min="11270" max="11274" width="12.125" style="2"/>
    <col min="11275" max="11275" width="13.375" style="2" customWidth="1"/>
    <col min="11276" max="11276" width="10.875" style="2" customWidth="1"/>
    <col min="11277" max="11277" width="8.375" style="2" customWidth="1"/>
    <col min="11278" max="11520" width="12.12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2.125" style="2"/>
    <col min="11525" max="11525" width="10.875" style="2" customWidth="1"/>
    <col min="11526" max="11530" width="12.125" style="2"/>
    <col min="11531" max="11531" width="13.375" style="2" customWidth="1"/>
    <col min="11532" max="11532" width="10.875" style="2" customWidth="1"/>
    <col min="11533" max="11533" width="8.375" style="2" customWidth="1"/>
    <col min="11534" max="11776" width="12.12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2.125" style="2"/>
    <col min="11781" max="11781" width="10.875" style="2" customWidth="1"/>
    <col min="11782" max="11786" width="12.125" style="2"/>
    <col min="11787" max="11787" width="13.375" style="2" customWidth="1"/>
    <col min="11788" max="11788" width="10.875" style="2" customWidth="1"/>
    <col min="11789" max="11789" width="8.375" style="2" customWidth="1"/>
    <col min="11790" max="12032" width="12.12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2.125" style="2"/>
    <col min="12037" max="12037" width="10.875" style="2" customWidth="1"/>
    <col min="12038" max="12042" width="12.125" style="2"/>
    <col min="12043" max="12043" width="13.375" style="2" customWidth="1"/>
    <col min="12044" max="12044" width="10.875" style="2" customWidth="1"/>
    <col min="12045" max="12045" width="8.375" style="2" customWidth="1"/>
    <col min="12046" max="12288" width="12.12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2.125" style="2"/>
    <col min="12293" max="12293" width="10.875" style="2" customWidth="1"/>
    <col min="12294" max="12298" width="12.125" style="2"/>
    <col min="12299" max="12299" width="13.375" style="2" customWidth="1"/>
    <col min="12300" max="12300" width="10.875" style="2" customWidth="1"/>
    <col min="12301" max="12301" width="8.375" style="2" customWidth="1"/>
    <col min="12302" max="12544" width="12.12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2.125" style="2"/>
    <col min="12549" max="12549" width="10.875" style="2" customWidth="1"/>
    <col min="12550" max="12554" width="12.125" style="2"/>
    <col min="12555" max="12555" width="13.375" style="2" customWidth="1"/>
    <col min="12556" max="12556" width="10.875" style="2" customWidth="1"/>
    <col min="12557" max="12557" width="8.375" style="2" customWidth="1"/>
    <col min="12558" max="12800" width="12.12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2.125" style="2"/>
    <col min="12805" max="12805" width="10.875" style="2" customWidth="1"/>
    <col min="12806" max="12810" width="12.125" style="2"/>
    <col min="12811" max="12811" width="13.375" style="2" customWidth="1"/>
    <col min="12812" max="12812" width="10.875" style="2" customWidth="1"/>
    <col min="12813" max="12813" width="8.375" style="2" customWidth="1"/>
    <col min="12814" max="13056" width="12.12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2.125" style="2"/>
    <col min="13061" max="13061" width="10.875" style="2" customWidth="1"/>
    <col min="13062" max="13066" width="12.125" style="2"/>
    <col min="13067" max="13067" width="13.375" style="2" customWidth="1"/>
    <col min="13068" max="13068" width="10.875" style="2" customWidth="1"/>
    <col min="13069" max="13069" width="8.375" style="2" customWidth="1"/>
    <col min="13070" max="13312" width="12.12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2.125" style="2"/>
    <col min="13317" max="13317" width="10.875" style="2" customWidth="1"/>
    <col min="13318" max="13322" width="12.125" style="2"/>
    <col min="13323" max="13323" width="13.375" style="2" customWidth="1"/>
    <col min="13324" max="13324" width="10.875" style="2" customWidth="1"/>
    <col min="13325" max="13325" width="8.375" style="2" customWidth="1"/>
    <col min="13326" max="13568" width="12.12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2.125" style="2"/>
    <col min="13573" max="13573" width="10.875" style="2" customWidth="1"/>
    <col min="13574" max="13578" width="12.125" style="2"/>
    <col min="13579" max="13579" width="13.375" style="2" customWidth="1"/>
    <col min="13580" max="13580" width="10.875" style="2" customWidth="1"/>
    <col min="13581" max="13581" width="8.375" style="2" customWidth="1"/>
    <col min="13582" max="13824" width="12.12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2.125" style="2"/>
    <col min="13829" max="13829" width="10.875" style="2" customWidth="1"/>
    <col min="13830" max="13834" width="12.125" style="2"/>
    <col min="13835" max="13835" width="13.375" style="2" customWidth="1"/>
    <col min="13836" max="13836" width="10.875" style="2" customWidth="1"/>
    <col min="13837" max="13837" width="8.375" style="2" customWidth="1"/>
    <col min="13838" max="14080" width="12.12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2.125" style="2"/>
    <col min="14085" max="14085" width="10.875" style="2" customWidth="1"/>
    <col min="14086" max="14090" width="12.125" style="2"/>
    <col min="14091" max="14091" width="13.375" style="2" customWidth="1"/>
    <col min="14092" max="14092" width="10.875" style="2" customWidth="1"/>
    <col min="14093" max="14093" width="8.375" style="2" customWidth="1"/>
    <col min="14094" max="14336" width="12.12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2.125" style="2"/>
    <col min="14341" max="14341" width="10.875" style="2" customWidth="1"/>
    <col min="14342" max="14346" width="12.125" style="2"/>
    <col min="14347" max="14347" width="13.375" style="2" customWidth="1"/>
    <col min="14348" max="14348" width="10.875" style="2" customWidth="1"/>
    <col min="14349" max="14349" width="8.375" style="2" customWidth="1"/>
    <col min="14350" max="14592" width="12.12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2.125" style="2"/>
    <col min="14597" max="14597" width="10.875" style="2" customWidth="1"/>
    <col min="14598" max="14602" width="12.125" style="2"/>
    <col min="14603" max="14603" width="13.375" style="2" customWidth="1"/>
    <col min="14604" max="14604" width="10.875" style="2" customWidth="1"/>
    <col min="14605" max="14605" width="8.375" style="2" customWidth="1"/>
    <col min="14606" max="14848" width="12.12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2.125" style="2"/>
    <col min="14853" max="14853" width="10.875" style="2" customWidth="1"/>
    <col min="14854" max="14858" width="12.125" style="2"/>
    <col min="14859" max="14859" width="13.375" style="2" customWidth="1"/>
    <col min="14860" max="14860" width="10.875" style="2" customWidth="1"/>
    <col min="14861" max="14861" width="8.375" style="2" customWidth="1"/>
    <col min="14862" max="15104" width="12.12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2.125" style="2"/>
    <col min="15109" max="15109" width="10.875" style="2" customWidth="1"/>
    <col min="15110" max="15114" width="12.125" style="2"/>
    <col min="15115" max="15115" width="13.375" style="2" customWidth="1"/>
    <col min="15116" max="15116" width="10.875" style="2" customWidth="1"/>
    <col min="15117" max="15117" width="8.375" style="2" customWidth="1"/>
    <col min="15118" max="15360" width="12.12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2.125" style="2"/>
    <col min="15365" max="15365" width="10.875" style="2" customWidth="1"/>
    <col min="15366" max="15370" width="12.125" style="2"/>
    <col min="15371" max="15371" width="13.375" style="2" customWidth="1"/>
    <col min="15372" max="15372" width="10.875" style="2" customWidth="1"/>
    <col min="15373" max="15373" width="8.375" style="2" customWidth="1"/>
    <col min="15374" max="15616" width="12.12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2.125" style="2"/>
    <col min="15621" max="15621" width="10.875" style="2" customWidth="1"/>
    <col min="15622" max="15626" width="12.125" style="2"/>
    <col min="15627" max="15627" width="13.375" style="2" customWidth="1"/>
    <col min="15628" max="15628" width="10.875" style="2" customWidth="1"/>
    <col min="15629" max="15629" width="8.375" style="2" customWidth="1"/>
    <col min="15630" max="15872" width="12.12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2.125" style="2"/>
    <col min="15877" max="15877" width="10.875" style="2" customWidth="1"/>
    <col min="15878" max="15882" width="12.125" style="2"/>
    <col min="15883" max="15883" width="13.375" style="2" customWidth="1"/>
    <col min="15884" max="15884" width="10.875" style="2" customWidth="1"/>
    <col min="15885" max="15885" width="8.375" style="2" customWidth="1"/>
    <col min="15886" max="16128" width="12.12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2.125" style="2"/>
    <col min="16133" max="16133" width="10.875" style="2" customWidth="1"/>
    <col min="16134" max="16138" width="12.125" style="2"/>
    <col min="16139" max="16139" width="13.375" style="2" customWidth="1"/>
    <col min="16140" max="16140" width="10.875" style="2" customWidth="1"/>
    <col min="16141" max="16141" width="8.375" style="2" customWidth="1"/>
    <col min="16142" max="16384" width="12.125" style="2"/>
  </cols>
  <sheetData>
    <row r="1" spans="1:13" x14ac:dyDescent="0.2">
      <c r="A1" s="1"/>
    </row>
    <row r="6" spans="1:13" x14ac:dyDescent="0.2">
      <c r="F6" s="4" t="s">
        <v>319</v>
      </c>
    </row>
    <row r="7" spans="1:13" ht="18" thickBot="1" x14ac:dyDescent="0.25">
      <c r="B7" s="5"/>
      <c r="C7" s="5"/>
      <c r="D7" s="5"/>
      <c r="E7" s="5"/>
      <c r="F7" s="7" t="s">
        <v>320</v>
      </c>
      <c r="G7" s="5"/>
      <c r="H7" s="5"/>
      <c r="I7" s="5"/>
      <c r="J7" s="5"/>
      <c r="K7" s="5"/>
      <c r="L7" s="5"/>
      <c r="M7" s="5"/>
    </row>
    <row r="8" spans="1:13" x14ac:dyDescent="0.2">
      <c r="D8" s="12" t="s">
        <v>321</v>
      </c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D9" s="12" t="s">
        <v>271</v>
      </c>
      <c r="E9" s="8"/>
      <c r="F9" s="8"/>
      <c r="G9" s="8"/>
      <c r="H9" s="8"/>
      <c r="I9" s="8"/>
      <c r="J9" s="8"/>
      <c r="K9" s="12" t="s">
        <v>322</v>
      </c>
      <c r="L9" s="8"/>
      <c r="M9" s="8"/>
    </row>
    <row r="10" spans="1:13" x14ac:dyDescent="0.2">
      <c r="D10" s="12" t="s">
        <v>275</v>
      </c>
      <c r="E10" s="12" t="s">
        <v>323</v>
      </c>
      <c r="F10" s="12" t="s">
        <v>324</v>
      </c>
      <c r="G10" s="12" t="s">
        <v>325</v>
      </c>
      <c r="H10" s="12" t="s">
        <v>326</v>
      </c>
      <c r="I10" s="12" t="s">
        <v>327</v>
      </c>
      <c r="J10" s="12" t="s">
        <v>328</v>
      </c>
      <c r="K10" s="12" t="s">
        <v>329</v>
      </c>
      <c r="L10" s="12" t="s">
        <v>330</v>
      </c>
      <c r="M10" s="8"/>
    </row>
    <row r="11" spans="1:13" x14ac:dyDescent="0.2">
      <c r="B11" s="9"/>
      <c r="C11" s="9"/>
      <c r="D11" s="11" t="s">
        <v>283</v>
      </c>
      <c r="E11" s="28"/>
      <c r="F11" s="11" t="s">
        <v>331</v>
      </c>
      <c r="G11" s="11" t="s">
        <v>332</v>
      </c>
      <c r="H11" s="11" t="s">
        <v>333</v>
      </c>
      <c r="I11" s="11" t="s">
        <v>334</v>
      </c>
      <c r="J11" s="11" t="s">
        <v>335</v>
      </c>
      <c r="K11" s="11" t="s">
        <v>336</v>
      </c>
      <c r="L11" s="11" t="s">
        <v>337</v>
      </c>
      <c r="M11" s="11" t="s">
        <v>338</v>
      </c>
    </row>
    <row r="12" spans="1:13" x14ac:dyDescent="0.2">
      <c r="D12" s="8"/>
    </row>
    <row r="13" spans="1:13" x14ac:dyDescent="0.2">
      <c r="B13" s="1" t="s">
        <v>339</v>
      </c>
      <c r="D13" s="20">
        <v>329600</v>
      </c>
      <c r="E13" s="21">
        <v>51200</v>
      </c>
      <c r="F13" s="21">
        <v>47600</v>
      </c>
      <c r="G13" s="21">
        <v>59200</v>
      </c>
      <c r="H13" s="21">
        <v>50200</v>
      </c>
      <c r="I13" s="21">
        <v>53900</v>
      </c>
      <c r="J13" s="21">
        <v>45800</v>
      </c>
      <c r="K13" s="21">
        <v>20300</v>
      </c>
      <c r="L13" s="17" t="s">
        <v>236</v>
      </c>
      <c r="M13" s="21">
        <v>1400</v>
      </c>
    </row>
    <row r="14" spans="1:13" x14ac:dyDescent="0.2">
      <c r="B14" s="4" t="s">
        <v>340</v>
      </c>
      <c r="C14" s="3"/>
      <c r="D14" s="18">
        <f>SUM(E14:M14)-100</f>
        <v>346600</v>
      </c>
      <c r="E14" s="19">
        <v>43300</v>
      </c>
      <c r="F14" s="19">
        <f>12400+31700</f>
        <v>44100</v>
      </c>
      <c r="G14" s="19">
        <v>54600</v>
      </c>
      <c r="H14" s="19">
        <v>43800</v>
      </c>
      <c r="I14" s="19">
        <v>51200</v>
      </c>
      <c r="J14" s="19">
        <v>38200</v>
      </c>
      <c r="K14" s="19">
        <f>26700+12700+10200</f>
        <v>49600</v>
      </c>
      <c r="L14" s="3">
        <f>7500+6900+4400</f>
        <v>18800</v>
      </c>
      <c r="M14" s="19">
        <v>3100</v>
      </c>
    </row>
    <row r="15" spans="1:13" x14ac:dyDescent="0.2">
      <c r="B15" s="1" t="s">
        <v>341</v>
      </c>
      <c r="D15" s="8"/>
    </row>
    <row r="16" spans="1:13" x14ac:dyDescent="0.2">
      <c r="B16" s="1" t="s">
        <v>342</v>
      </c>
      <c r="D16" s="40">
        <f>SUM(E16:M16)-100</f>
        <v>252200</v>
      </c>
      <c r="E16" s="21">
        <v>35400</v>
      </c>
      <c r="F16" s="21">
        <f>9700+22300</f>
        <v>32000</v>
      </c>
      <c r="G16" s="21">
        <v>36200</v>
      </c>
      <c r="H16" s="21">
        <v>31600</v>
      </c>
      <c r="I16" s="21">
        <v>36900</v>
      </c>
      <c r="J16" s="21">
        <v>31600</v>
      </c>
      <c r="K16" s="21">
        <f>17800+8800+6700</f>
        <v>33300</v>
      </c>
      <c r="L16" s="25">
        <f>5300+4800+3900</f>
        <v>14000</v>
      </c>
      <c r="M16" s="21">
        <v>1300</v>
      </c>
    </row>
    <row r="17" spans="2:13" x14ac:dyDescent="0.2">
      <c r="B17" s="1" t="s">
        <v>343</v>
      </c>
      <c r="D17" s="40">
        <f>SUM(E17:M17)</f>
        <v>19700</v>
      </c>
      <c r="E17" s="22" t="s">
        <v>26</v>
      </c>
      <c r="F17" s="21">
        <f>100+4300</f>
        <v>4400</v>
      </c>
      <c r="G17" s="21">
        <v>4700</v>
      </c>
      <c r="H17" s="21">
        <v>2200</v>
      </c>
      <c r="I17" s="21">
        <v>4600</v>
      </c>
      <c r="J17" s="21">
        <v>1400</v>
      </c>
      <c r="K17" s="21">
        <f>1900+200</f>
        <v>2100</v>
      </c>
      <c r="L17" s="25">
        <v>300</v>
      </c>
      <c r="M17" s="22" t="s">
        <v>26</v>
      </c>
    </row>
    <row r="18" spans="2:13" x14ac:dyDescent="0.2">
      <c r="B18" s="1" t="s">
        <v>344</v>
      </c>
      <c r="D18" s="40">
        <f>SUM(E18:M18)</f>
        <v>1500</v>
      </c>
      <c r="E18" s="22" t="s">
        <v>26</v>
      </c>
      <c r="F18" s="22" t="s">
        <v>26</v>
      </c>
      <c r="G18" s="21">
        <v>1200</v>
      </c>
      <c r="H18" s="21">
        <v>100</v>
      </c>
      <c r="I18" s="21">
        <v>200</v>
      </c>
      <c r="J18" s="22" t="s">
        <v>26</v>
      </c>
      <c r="K18" s="22" t="s">
        <v>26</v>
      </c>
      <c r="L18" s="17" t="s">
        <v>26</v>
      </c>
      <c r="M18" s="22" t="s">
        <v>26</v>
      </c>
    </row>
    <row r="19" spans="2:13" x14ac:dyDescent="0.2">
      <c r="B19" s="1" t="s">
        <v>345</v>
      </c>
      <c r="D19" s="40">
        <f>SUM(E19:M19)+100</f>
        <v>62900</v>
      </c>
      <c r="E19" s="21">
        <v>7500</v>
      </c>
      <c r="F19" s="21">
        <f>2400+4700</f>
        <v>7100</v>
      </c>
      <c r="G19" s="21">
        <v>10400</v>
      </c>
      <c r="H19" s="21">
        <v>8800</v>
      </c>
      <c r="I19" s="21">
        <v>8300</v>
      </c>
      <c r="J19" s="21">
        <v>4100</v>
      </c>
      <c r="K19" s="21">
        <f>6200+3600+3200</f>
        <v>13000</v>
      </c>
      <c r="L19" s="25">
        <f>1400+1200+300</f>
        <v>2900</v>
      </c>
      <c r="M19" s="21">
        <v>700</v>
      </c>
    </row>
    <row r="20" spans="2:13" x14ac:dyDescent="0.2">
      <c r="B20" s="1" t="s">
        <v>346</v>
      </c>
      <c r="D20" s="40">
        <f>SUM(E20:M20)+100</f>
        <v>9200</v>
      </c>
      <c r="E20" s="21">
        <v>300</v>
      </c>
      <c r="F20" s="21">
        <f>100+400</f>
        <v>500</v>
      </c>
      <c r="G20" s="21">
        <v>2100</v>
      </c>
      <c r="H20" s="21">
        <v>1200</v>
      </c>
      <c r="I20" s="21">
        <v>1200</v>
      </c>
      <c r="J20" s="21">
        <v>1100</v>
      </c>
      <c r="K20" s="21">
        <f>700+100+200</f>
        <v>1000</v>
      </c>
      <c r="L20" s="25">
        <f>800+800+100</f>
        <v>1700</v>
      </c>
      <c r="M20" s="22" t="s">
        <v>347</v>
      </c>
    </row>
    <row r="21" spans="2:13" x14ac:dyDescent="0.2">
      <c r="D21" s="8"/>
    </row>
    <row r="22" spans="2:13" x14ac:dyDescent="0.2">
      <c r="B22" s="1" t="s">
        <v>348</v>
      </c>
      <c r="D22" s="8"/>
    </row>
    <row r="23" spans="2:13" x14ac:dyDescent="0.2">
      <c r="B23" s="1" t="s">
        <v>349</v>
      </c>
      <c r="D23" s="20">
        <f>SUM(E23:M23)</f>
        <v>10300</v>
      </c>
      <c r="E23" s="21">
        <v>2400</v>
      </c>
      <c r="F23" s="21">
        <v>2400</v>
      </c>
      <c r="G23" s="21">
        <v>1900</v>
      </c>
      <c r="H23" s="21">
        <v>1200</v>
      </c>
      <c r="I23" s="21">
        <v>1000</v>
      </c>
      <c r="J23" s="21">
        <v>400</v>
      </c>
      <c r="K23" s="21">
        <v>600</v>
      </c>
      <c r="L23" s="25">
        <v>300</v>
      </c>
      <c r="M23" s="21">
        <v>100</v>
      </c>
    </row>
    <row r="24" spans="2:13" x14ac:dyDescent="0.2">
      <c r="B24" s="1" t="s">
        <v>350</v>
      </c>
      <c r="D24" s="20">
        <f>SUM(E24:M24)</f>
        <v>37800</v>
      </c>
      <c r="E24" s="21">
        <v>6200</v>
      </c>
      <c r="F24" s="21">
        <v>6200</v>
      </c>
      <c r="G24" s="21">
        <v>6900</v>
      </c>
      <c r="H24" s="21">
        <v>4700</v>
      </c>
      <c r="I24" s="21">
        <v>5100</v>
      </c>
      <c r="J24" s="21">
        <v>3400</v>
      </c>
      <c r="K24" s="21">
        <v>4000</v>
      </c>
      <c r="L24" s="25">
        <v>1200</v>
      </c>
      <c r="M24" s="21">
        <v>100</v>
      </c>
    </row>
    <row r="25" spans="2:13" x14ac:dyDescent="0.2">
      <c r="B25" s="1" t="s">
        <v>351</v>
      </c>
      <c r="D25" s="20">
        <f>SUM(E25:M25)</f>
        <v>73600</v>
      </c>
      <c r="E25" s="21">
        <v>8700</v>
      </c>
      <c r="F25" s="21">
        <v>10100</v>
      </c>
      <c r="G25" s="21">
        <v>12200</v>
      </c>
      <c r="H25" s="21">
        <v>10800</v>
      </c>
      <c r="I25" s="21">
        <v>11700</v>
      </c>
      <c r="J25" s="21">
        <v>7600</v>
      </c>
      <c r="K25" s="21">
        <v>8800</v>
      </c>
      <c r="L25" s="25">
        <v>3200</v>
      </c>
      <c r="M25" s="21">
        <v>500</v>
      </c>
    </row>
    <row r="26" spans="2:13" x14ac:dyDescent="0.2">
      <c r="B26" s="1" t="s">
        <v>352</v>
      </c>
      <c r="D26" s="20">
        <f>SUM(E26:M26)</f>
        <v>223800</v>
      </c>
      <c r="E26" s="21">
        <v>26000</v>
      </c>
      <c r="F26" s="21">
        <v>25400</v>
      </c>
      <c r="G26" s="21">
        <v>33500</v>
      </c>
      <c r="H26" s="21">
        <v>27200</v>
      </c>
      <c r="I26" s="21">
        <v>33400</v>
      </c>
      <c r="J26" s="21">
        <v>26800</v>
      </c>
      <c r="K26" s="21">
        <v>36200</v>
      </c>
      <c r="L26" s="25">
        <v>14200</v>
      </c>
      <c r="M26" s="21">
        <v>1100</v>
      </c>
    </row>
    <row r="27" spans="2:13" x14ac:dyDescent="0.2">
      <c r="D27" s="8"/>
    </row>
    <row r="28" spans="2:13" x14ac:dyDescent="0.2">
      <c r="B28" s="1" t="s">
        <v>353</v>
      </c>
      <c r="D28" s="20">
        <f t="shared" ref="D28:M28" si="0">SUM(D30:D37)</f>
        <v>219710</v>
      </c>
      <c r="E28" s="25">
        <f t="shared" si="0"/>
        <v>21220</v>
      </c>
      <c r="F28" s="25">
        <f t="shared" si="0"/>
        <v>26140</v>
      </c>
      <c r="G28" s="25">
        <f t="shared" si="0"/>
        <v>37290</v>
      </c>
      <c r="H28" s="25">
        <f t="shared" si="0"/>
        <v>28630</v>
      </c>
      <c r="I28" s="25">
        <f t="shared" si="0"/>
        <v>34180</v>
      </c>
      <c r="J28" s="25">
        <f t="shared" si="0"/>
        <v>23770</v>
      </c>
      <c r="K28" s="25">
        <f t="shared" si="0"/>
        <v>35340</v>
      </c>
      <c r="L28" s="25">
        <f t="shared" si="0"/>
        <v>10750</v>
      </c>
      <c r="M28" s="25">
        <f t="shared" si="0"/>
        <v>2400</v>
      </c>
    </row>
    <row r="29" spans="2:13" x14ac:dyDescent="0.2">
      <c r="D29" s="8"/>
    </row>
    <row r="30" spans="2:13" x14ac:dyDescent="0.2">
      <c r="C30" s="1" t="s">
        <v>354</v>
      </c>
      <c r="D30" s="40">
        <f>SUM(E30:M30)</f>
        <v>134680</v>
      </c>
      <c r="E30" s="21">
        <v>9070</v>
      </c>
      <c r="F30" s="21">
        <v>15480</v>
      </c>
      <c r="G30" s="21">
        <v>23290</v>
      </c>
      <c r="H30" s="21">
        <v>17730</v>
      </c>
      <c r="I30" s="21">
        <v>24180</v>
      </c>
      <c r="J30" s="21">
        <v>13380</v>
      </c>
      <c r="K30" s="21">
        <v>24450</v>
      </c>
      <c r="L30" s="25">
        <v>5400</v>
      </c>
      <c r="M30" s="21">
        <v>1700</v>
      </c>
    </row>
    <row r="31" spans="2:13" x14ac:dyDescent="0.2">
      <c r="C31" s="1" t="s">
        <v>355</v>
      </c>
      <c r="D31" s="40">
        <f>SUM(E31:M31)</f>
        <v>15340</v>
      </c>
      <c r="E31" s="21">
        <v>3500</v>
      </c>
      <c r="F31" s="21">
        <v>1940</v>
      </c>
      <c r="G31" s="21">
        <v>2520</v>
      </c>
      <c r="H31" s="21">
        <v>1940</v>
      </c>
      <c r="I31" s="21">
        <v>1390</v>
      </c>
      <c r="J31" s="21">
        <v>1690</v>
      </c>
      <c r="K31" s="21">
        <v>1500</v>
      </c>
      <c r="L31" s="25">
        <v>810</v>
      </c>
      <c r="M31" s="21">
        <v>50</v>
      </c>
    </row>
    <row r="32" spans="2:13" x14ac:dyDescent="0.2">
      <c r="C32" s="1" t="s">
        <v>356</v>
      </c>
      <c r="D32" s="40">
        <f>SUM(E32:M32)</f>
        <v>14290</v>
      </c>
      <c r="E32" s="21">
        <v>1350</v>
      </c>
      <c r="F32" s="21">
        <v>1200</v>
      </c>
      <c r="G32" s="21">
        <v>1550</v>
      </c>
      <c r="H32" s="21">
        <v>1460</v>
      </c>
      <c r="I32" s="21">
        <v>1200</v>
      </c>
      <c r="J32" s="21">
        <v>2180</v>
      </c>
      <c r="K32" s="21">
        <v>3890</v>
      </c>
      <c r="L32" s="25">
        <v>1310</v>
      </c>
      <c r="M32" s="21">
        <v>150</v>
      </c>
    </row>
    <row r="33" spans="2:13" x14ac:dyDescent="0.2">
      <c r="D33" s="8"/>
    </row>
    <row r="34" spans="2:13" x14ac:dyDescent="0.2">
      <c r="C34" s="1" t="s">
        <v>357</v>
      </c>
      <c r="D34" s="40">
        <f>SUM(E34:M34)</f>
        <v>9700</v>
      </c>
      <c r="E34" s="21">
        <v>1290</v>
      </c>
      <c r="F34" s="21">
        <v>1320</v>
      </c>
      <c r="G34" s="21">
        <v>1760</v>
      </c>
      <c r="H34" s="21">
        <v>1230</v>
      </c>
      <c r="I34" s="21">
        <v>1320</v>
      </c>
      <c r="J34" s="21">
        <v>950</v>
      </c>
      <c r="K34" s="21">
        <v>1220</v>
      </c>
      <c r="L34" s="25">
        <v>580</v>
      </c>
      <c r="M34" s="21">
        <v>30</v>
      </c>
    </row>
    <row r="35" spans="2:13" x14ac:dyDescent="0.2">
      <c r="C35" s="1" t="s">
        <v>358</v>
      </c>
      <c r="D35" s="40">
        <f>SUM(E35:M35)-10</f>
        <v>8840</v>
      </c>
      <c r="E35" s="21">
        <v>1630</v>
      </c>
      <c r="F35" s="21">
        <v>810</v>
      </c>
      <c r="G35" s="21">
        <v>1510</v>
      </c>
      <c r="H35" s="21">
        <v>1040</v>
      </c>
      <c r="I35" s="21">
        <v>1270</v>
      </c>
      <c r="J35" s="21">
        <v>1380</v>
      </c>
      <c r="K35" s="21">
        <v>810</v>
      </c>
      <c r="L35" s="25">
        <v>400</v>
      </c>
      <c r="M35" s="22" t="s">
        <v>347</v>
      </c>
    </row>
    <row r="36" spans="2:13" x14ac:dyDescent="0.2">
      <c r="C36" s="1" t="s">
        <v>359</v>
      </c>
      <c r="D36" s="40">
        <f>SUM(E36:M36)</f>
        <v>23210</v>
      </c>
      <c r="E36" s="21">
        <v>3010</v>
      </c>
      <c r="F36" s="21">
        <v>2940</v>
      </c>
      <c r="G36" s="21">
        <v>3800</v>
      </c>
      <c r="H36" s="21">
        <v>3200</v>
      </c>
      <c r="I36" s="21">
        <v>3170</v>
      </c>
      <c r="J36" s="21">
        <v>2620</v>
      </c>
      <c r="K36" s="21">
        <v>2430</v>
      </c>
      <c r="L36" s="25">
        <v>1650</v>
      </c>
      <c r="M36" s="21">
        <v>390</v>
      </c>
    </row>
    <row r="37" spans="2:13" x14ac:dyDescent="0.2">
      <c r="C37" s="1" t="s">
        <v>360</v>
      </c>
      <c r="D37" s="40">
        <f>SUM(E37:M37)</f>
        <v>13650</v>
      </c>
      <c r="E37" s="21">
        <v>1370</v>
      </c>
      <c r="F37" s="21">
        <v>2450</v>
      </c>
      <c r="G37" s="21">
        <v>2860</v>
      </c>
      <c r="H37" s="21">
        <v>2030</v>
      </c>
      <c r="I37" s="21">
        <v>1650</v>
      </c>
      <c r="J37" s="21">
        <v>1570</v>
      </c>
      <c r="K37" s="21">
        <v>1040</v>
      </c>
      <c r="L37" s="25">
        <v>600</v>
      </c>
      <c r="M37" s="21">
        <v>80</v>
      </c>
    </row>
    <row r="38" spans="2:13" x14ac:dyDescent="0.2">
      <c r="D38" s="40"/>
    </row>
    <row r="39" spans="2:13" x14ac:dyDescent="0.2">
      <c r="B39" s="1" t="s">
        <v>361</v>
      </c>
      <c r="D39" s="20">
        <f t="shared" ref="D39:M39" si="1">D14-D28</f>
        <v>126890</v>
      </c>
      <c r="E39" s="25">
        <f t="shared" si="1"/>
        <v>22080</v>
      </c>
      <c r="F39" s="25">
        <f t="shared" si="1"/>
        <v>17960</v>
      </c>
      <c r="G39" s="25">
        <f t="shared" si="1"/>
        <v>17310</v>
      </c>
      <c r="H39" s="25">
        <f t="shared" si="1"/>
        <v>15170</v>
      </c>
      <c r="I39" s="25">
        <f t="shared" si="1"/>
        <v>17020</v>
      </c>
      <c r="J39" s="25">
        <f t="shared" si="1"/>
        <v>14430</v>
      </c>
      <c r="K39" s="25">
        <f t="shared" si="1"/>
        <v>14260</v>
      </c>
      <c r="L39" s="25">
        <f t="shared" si="1"/>
        <v>8050</v>
      </c>
      <c r="M39" s="25">
        <f t="shared" si="1"/>
        <v>700</v>
      </c>
    </row>
    <row r="40" spans="2:13" ht="18" thickBot="1" x14ac:dyDescent="0.25">
      <c r="B40" s="5"/>
      <c r="C40" s="5"/>
      <c r="D40" s="26"/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">
      <c r="D41" s="1" t="s">
        <v>362</v>
      </c>
    </row>
    <row r="42" spans="2:13" x14ac:dyDescent="0.2">
      <c r="D42" s="1" t="s">
        <v>43</v>
      </c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2.125" style="2"/>
    <col min="5" max="5" width="10.875" style="2" customWidth="1"/>
    <col min="6" max="10" width="12.125" style="2"/>
    <col min="11" max="11" width="13.375" style="2" customWidth="1"/>
    <col min="12" max="12" width="10.875" style="2" customWidth="1"/>
    <col min="13" max="13" width="8.375" style="2" customWidth="1"/>
    <col min="14" max="256" width="12.125" style="2"/>
    <col min="257" max="257" width="13.375" style="2" customWidth="1"/>
    <col min="258" max="258" width="4.625" style="2" customWidth="1"/>
    <col min="259" max="259" width="13.375" style="2" customWidth="1"/>
    <col min="260" max="260" width="12.125" style="2"/>
    <col min="261" max="261" width="10.875" style="2" customWidth="1"/>
    <col min="262" max="266" width="12.125" style="2"/>
    <col min="267" max="267" width="13.375" style="2" customWidth="1"/>
    <col min="268" max="268" width="10.875" style="2" customWidth="1"/>
    <col min="269" max="269" width="8.375" style="2" customWidth="1"/>
    <col min="270" max="512" width="12.125" style="2"/>
    <col min="513" max="513" width="13.375" style="2" customWidth="1"/>
    <col min="514" max="514" width="4.625" style="2" customWidth="1"/>
    <col min="515" max="515" width="13.375" style="2" customWidth="1"/>
    <col min="516" max="516" width="12.125" style="2"/>
    <col min="517" max="517" width="10.875" style="2" customWidth="1"/>
    <col min="518" max="522" width="12.125" style="2"/>
    <col min="523" max="523" width="13.375" style="2" customWidth="1"/>
    <col min="524" max="524" width="10.875" style="2" customWidth="1"/>
    <col min="525" max="525" width="8.375" style="2" customWidth="1"/>
    <col min="526" max="768" width="12.125" style="2"/>
    <col min="769" max="769" width="13.375" style="2" customWidth="1"/>
    <col min="770" max="770" width="4.625" style="2" customWidth="1"/>
    <col min="771" max="771" width="13.375" style="2" customWidth="1"/>
    <col min="772" max="772" width="12.125" style="2"/>
    <col min="773" max="773" width="10.875" style="2" customWidth="1"/>
    <col min="774" max="778" width="12.125" style="2"/>
    <col min="779" max="779" width="13.375" style="2" customWidth="1"/>
    <col min="780" max="780" width="10.875" style="2" customWidth="1"/>
    <col min="781" max="781" width="8.375" style="2" customWidth="1"/>
    <col min="782" max="1024" width="12.125" style="2"/>
    <col min="1025" max="1025" width="13.375" style="2" customWidth="1"/>
    <col min="1026" max="1026" width="4.625" style="2" customWidth="1"/>
    <col min="1027" max="1027" width="13.375" style="2" customWidth="1"/>
    <col min="1028" max="1028" width="12.125" style="2"/>
    <col min="1029" max="1029" width="10.875" style="2" customWidth="1"/>
    <col min="1030" max="1034" width="12.125" style="2"/>
    <col min="1035" max="1035" width="13.375" style="2" customWidth="1"/>
    <col min="1036" max="1036" width="10.875" style="2" customWidth="1"/>
    <col min="1037" max="1037" width="8.375" style="2" customWidth="1"/>
    <col min="1038" max="1280" width="12.125" style="2"/>
    <col min="1281" max="1281" width="13.375" style="2" customWidth="1"/>
    <col min="1282" max="1282" width="4.625" style="2" customWidth="1"/>
    <col min="1283" max="1283" width="13.375" style="2" customWidth="1"/>
    <col min="1284" max="1284" width="12.125" style="2"/>
    <col min="1285" max="1285" width="10.875" style="2" customWidth="1"/>
    <col min="1286" max="1290" width="12.125" style="2"/>
    <col min="1291" max="1291" width="13.375" style="2" customWidth="1"/>
    <col min="1292" max="1292" width="10.875" style="2" customWidth="1"/>
    <col min="1293" max="1293" width="8.375" style="2" customWidth="1"/>
    <col min="1294" max="1536" width="12.125" style="2"/>
    <col min="1537" max="1537" width="13.375" style="2" customWidth="1"/>
    <col min="1538" max="1538" width="4.625" style="2" customWidth="1"/>
    <col min="1539" max="1539" width="13.375" style="2" customWidth="1"/>
    <col min="1540" max="1540" width="12.125" style="2"/>
    <col min="1541" max="1541" width="10.875" style="2" customWidth="1"/>
    <col min="1542" max="1546" width="12.125" style="2"/>
    <col min="1547" max="1547" width="13.375" style="2" customWidth="1"/>
    <col min="1548" max="1548" width="10.875" style="2" customWidth="1"/>
    <col min="1549" max="1549" width="8.375" style="2" customWidth="1"/>
    <col min="1550" max="1792" width="12.125" style="2"/>
    <col min="1793" max="1793" width="13.375" style="2" customWidth="1"/>
    <col min="1794" max="1794" width="4.625" style="2" customWidth="1"/>
    <col min="1795" max="1795" width="13.375" style="2" customWidth="1"/>
    <col min="1796" max="1796" width="12.125" style="2"/>
    <col min="1797" max="1797" width="10.875" style="2" customWidth="1"/>
    <col min="1798" max="1802" width="12.125" style="2"/>
    <col min="1803" max="1803" width="13.375" style="2" customWidth="1"/>
    <col min="1804" max="1804" width="10.875" style="2" customWidth="1"/>
    <col min="1805" max="1805" width="8.375" style="2" customWidth="1"/>
    <col min="1806" max="2048" width="12.125" style="2"/>
    <col min="2049" max="2049" width="13.375" style="2" customWidth="1"/>
    <col min="2050" max="2050" width="4.625" style="2" customWidth="1"/>
    <col min="2051" max="2051" width="13.375" style="2" customWidth="1"/>
    <col min="2052" max="2052" width="12.125" style="2"/>
    <col min="2053" max="2053" width="10.875" style="2" customWidth="1"/>
    <col min="2054" max="2058" width="12.125" style="2"/>
    <col min="2059" max="2059" width="13.375" style="2" customWidth="1"/>
    <col min="2060" max="2060" width="10.875" style="2" customWidth="1"/>
    <col min="2061" max="2061" width="8.375" style="2" customWidth="1"/>
    <col min="2062" max="2304" width="12.125" style="2"/>
    <col min="2305" max="2305" width="13.375" style="2" customWidth="1"/>
    <col min="2306" max="2306" width="4.625" style="2" customWidth="1"/>
    <col min="2307" max="2307" width="13.375" style="2" customWidth="1"/>
    <col min="2308" max="2308" width="12.125" style="2"/>
    <col min="2309" max="2309" width="10.875" style="2" customWidth="1"/>
    <col min="2310" max="2314" width="12.125" style="2"/>
    <col min="2315" max="2315" width="13.375" style="2" customWidth="1"/>
    <col min="2316" max="2316" width="10.875" style="2" customWidth="1"/>
    <col min="2317" max="2317" width="8.375" style="2" customWidth="1"/>
    <col min="2318" max="2560" width="12.125" style="2"/>
    <col min="2561" max="2561" width="13.375" style="2" customWidth="1"/>
    <col min="2562" max="2562" width="4.625" style="2" customWidth="1"/>
    <col min="2563" max="2563" width="13.375" style="2" customWidth="1"/>
    <col min="2564" max="2564" width="12.125" style="2"/>
    <col min="2565" max="2565" width="10.875" style="2" customWidth="1"/>
    <col min="2566" max="2570" width="12.125" style="2"/>
    <col min="2571" max="2571" width="13.375" style="2" customWidth="1"/>
    <col min="2572" max="2572" width="10.875" style="2" customWidth="1"/>
    <col min="2573" max="2573" width="8.375" style="2" customWidth="1"/>
    <col min="2574" max="2816" width="12.125" style="2"/>
    <col min="2817" max="2817" width="13.375" style="2" customWidth="1"/>
    <col min="2818" max="2818" width="4.625" style="2" customWidth="1"/>
    <col min="2819" max="2819" width="13.375" style="2" customWidth="1"/>
    <col min="2820" max="2820" width="12.125" style="2"/>
    <col min="2821" max="2821" width="10.875" style="2" customWidth="1"/>
    <col min="2822" max="2826" width="12.125" style="2"/>
    <col min="2827" max="2827" width="13.375" style="2" customWidth="1"/>
    <col min="2828" max="2828" width="10.875" style="2" customWidth="1"/>
    <col min="2829" max="2829" width="8.375" style="2" customWidth="1"/>
    <col min="2830" max="3072" width="12.125" style="2"/>
    <col min="3073" max="3073" width="13.375" style="2" customWidth="1"/>
    <col min="3074" max="3074" width="4.625" style="2" customWidth="1"/>
    <col min="3075" max="3075" width="13.375" style="2" customWidth="1"/>
    <col min="3076" max="3076" width="12.125" style="2"/>
    <col min="3077" max="3077" width="10.875" style="2" customWidth="1"/>
    <col min="3078" max="3082" width="12.125" style="2"/>
    <col min="3083" max="3083" width="13.375" style="2" customWidth="1"/>
    <col min="3084" max="3084" width="10.875" style="2" customWidth="1"/>
    <col min="3085" max="3085" width="8.375" style="2" customWidth="1"/>
    <col min="3086" max="3328" width="12.125" style="2"/>
    <col min="3329" max="3329" width="13.375" style="2" customWidth="1"/>
    <col min="3330" max="3330" width="4.625" style="2" customWidth="1"/>
    <col min="3331" max="3331" width="13.375" style="2" customWidth="1"/>
    <col min="3332" max="3332" width="12.125" style="2"/>
    <col min="3333" max="3333" width="10.875" style="2" customWidth="1"/>
    <col min="3334" max="3338" width="12.125" style="2"/>
    <col min="3339" max="3339" width="13.375" style="2" customWidth="1"/>
    <col min="3340" max="3340" width="10.875" style="2" customWidth="1"/>
    <col min="3341" max="3341" width="8.375" style="2" customWidth="1"/>
    <col min="3342" max="3584" width="12.125" style="2"/>
    <col min="3585" max="3585" width="13.375" style="2" customWidth="1"/>
    <col min="3586" max="3586" width="4.625" style="2" customWidth="1"/>
    <col min="3587" max="3587" width="13.375" style="2" customWidth="1"/>
    <col min="3588" max="3588" width="12.125" style="2"/>
    <col min="3589" max="3589" width="10.875" style="2" customWidth="1"/>
    <col min="3590" max="3594" width="12.125" style="2"/>
    <col min="3595" max="3595" width="13.375" style="2" customWidth="1"/>
    <col min="3596" max="3596" width="10.875" style="2" customWidth="1"/>
    <col min="3597" max="3597" width="8.375" style="2" customWidth="1"/>
    <col min="3598" max="3840" width="12.125" style="2"/>
    <col min="3841" max="3841" width="13.375" style="2" customWidth="1"/>
    <col min="3842" max="3842" width="4.625" style="2" customWidth="1"/>
    <col min="3843" max="3843" width="13.375" style="2" customWidth="1"/>
    <col min="3844" max="3844" width="12.125" style="2"/>
    <col min="3845" max="3845" width="10.875" style="2" customWidth="1"/>
    <col min="3846" max="3850" width="12.125" style="2"/>
    <col min="3851" max="3851" width="13.375" style="2" customWidth="1"/>
    <col min="3852" max="3852" width="10.875" style="2" customWidth="1"/>
    <col min="3853" max="3853" width="8.375" style="2" customWidth="1"/>
    <col min="3854" max="4096" width="12.125" style="2"/>
    <col min="4097" max="4097" width="13.375" style="2" customWidth="1"/>
    <col min="4098" max="4098" width="4.625" style="2" customWidth="1"/>
    <col min="4099" max="4099" width="13.375" style="2" customWidth="1"/>
    <col min="4100" max="4100" width="12.125" style="2"/>
    <col min="4101" max="4101" width="10.875" style="2" customWidth="1"/>
    <col min="4102" max="4106" width="12.125" style="2"/>
    <col min="4107" max="4107" width="13.375" style="2" customWidth="1"/>
    <col min="4108" max="4108" width="10.875" style="2" customWidth="1"/>
    <col min="4109" max="4109" width="8.375" style="2" customWidth="1"/>
    <col min="4110" max="4352" width="12.125" style="2"/>
    <col min="4353" max="4353" width="13.375" style="2" customWidth="1"/>
    <col min="4354" max="4354" width="4.625" style="2" customWidth="1"/>
    <col min="4355" max="4355" width="13.375" style="2" customWidth="1"/>
    <col min="4356" max="4356" width="12.125" style="2"/>
    <col min="4357" max="4357" width="10.875" style="2" customWidth="1"/>
    <col min="4358" max="4362" width="12.125" style="2"/>
    <col min="4363" max="4363" width="13.375" style="2" customWidth="1"/>
    <col min="4364" max="4364" width="10.875" style="2" customWidth="1"/>
    <col min="4365" max="4365" width="8.375" style="2" customWidth="1"/>
    <col min="4366" max="4608" width="12.125" style="2"/>
    <col min="4609" max="4609" width="13.375" style="2" customWidth="1"/>
    <col min="4610" max="4610" width="4.625" style="2" customWidth="1"/>
    <col min="4611" max="4611" width="13.375" style="2" customWidth="1"/>
    <col min="4612" max="4612" width="12.125" style="2"/>
    <col min="4613" max="4613" width="10.875" style="2" customWidth="1"/>
    <col min="4614" max="4618" width="12.125" style="2"/>
    <col min="4619" max="4619" width="13.375" style="2" customWidth="1"/>
    <col min="4620" max="4620" width="10.875" style="2" customWidth="1"/>
    <col min="4621" max="4621" width="8.375" style="2" customWidth="1"/>
    <col min="4622" max="4864" width="12.125" style="2"/>
    <col min="4865" max="4865" width="13.375" style="2" customWidth="1"/>
    <col min="4866" max="4866" width="4.625" style="2" customWidth="1"/>
    <col min="4867" max="4867" width="13.375" style="2" customWidth="1"/>
    <col min="4868" max="4868" width="12.125" style="2"/>
    <col min="4869" max="4869" width="10.875" style="2" customWidth="1"/>
    <col min="4870" max="4874" width="12.125" style="2"/>
    <col min="4875" max="4875" width="13.375" style="2" customWidth="1"/>
    <col min="4876" max="4876" width="10.875" style="2" customWidth="1"/>
    <col min="4877" max="4877" width="8.375" style="2" customWidth="1"/>
    <col min="4878" max="5120" width="12.125" style="2"/>
    <col min="5121" max="5121" width="13.375" style="2" customWidth="1"/>
    <col min="5122" max="5122" width="4.625" style="2" customWidth="1"/>
    <col min="5123" max="5123" width="13.375" style="2" customWidth="1"/>
    <col min="5124" max="5124" width="12.125" style="2"/>
    <col min="5125" max="5125" width="10.875" style="2" customWidth="1"/>
    <col min="5126" max="5130" width="12.125" style="2"/>
    <col min="5131" max="5131" width="13.375" style="2" customWidth="1"/>
    <col min="5132" max="5132" width="10.875" style="2" customWidth="1"/>
    <col min="5133" max="5133" width="8.375" style="2" customWidth="1"/>
    <col min="5134" max="5376" width="12.125" style="2"/>
    <col min="5377" max="5377" width="13.375" style="2" customWidth="1"/>
    <col min="5378" max="5378" width="4.625" style="2" customWidth="1"/>
    <col min="5379" max="5379" width="13.375" style="2" customWidth="1"/>
    <col min="5380" max="5380" width="12.125" style="2"/>
    <col min="5381" max="5381" width="10.875" style="2" customWidth="1"/>
    <col min="5382" max="5386" width="12.125" style="2"/>
    <col min="5387" max="5387" width="13.375" style="2" customWidth="1"/>
    <col min="5388" max="5388" width="10.875" style="2" customWidth="1"/>
    <col min="5389" max="5389" width="8.375" style="2" customWidth="1"/>
    <col min="5390" max="5632" width="12.125" style="2"/>
    <col min="5633" max="5633" width="13.375" style="2" customWidth="1"/>
    <col min="5634" max="5634" width="4.625" style="2" customWidth="1"/>
    <col min="5635" max="5635" width="13.375" style="2" customWidth="1"/>
    <col min="5636" max="5636" width="12.125" style="2"/>
    <col min="5637" max="5637" width="10.875" style="2" customWidth="1"/>
    <col min="5638" max="5642" width="12.125" style="2"/>
    <col min="5643" max="5643" width="13.375" style="2" customWidth="1"/>
    <col min="5644" max="5644" width="10.875" style="2" customWidth="1"/>
    <col min="5645" max="5645" width="8.375" style="2" customWidth="1"/>
    <col min="5646" max="5888" width="12.125" style="2"/>
    <col min="5889" max="5889" width="13.375" style="2" customWidth="1"/>
    <col min="5890" max="5890" width="4.625" style="2" customWidth="1"/>
    <col min="5891" max="5891" width="13.375" style="2" customWidth="1"/>
    <col min="5892" max="5892" width="12.125" style="2"/>
    <col min="5893" max="5893" width="10.875" style="2" customWidth="1"/>
    <col min="5894" max="5898" width="12.125" style="2"/>
    <col min="5899" max="5899" width="13.375" style="2" customWidth="1"/>
    <col min="5900" max="5900" width="10.875" style="2" customWidth="1"/>
    <col min="5901" max="5901" width="8.375" style="2" customWidth="1"/>
    <col min="5902" max="6144" width="12.125" style="2"/>
    <col min="6145" max="6145" width="13.375" style="2" customWidth="1"/>
    <col min="6146" max="6146" width="4.625" style="2" customWidth="1"/>
    <col min="6147" max="6147" width="13.375" style="2" customWidth="1"/>
    <col min="6148" max="6148" width="12.125" style="2"/>
    <col min="6149" max="6149" width="10.875" style="2" customWidth="1"/>
    <col min="6150" max="6154" width="12.125" style="2"/>
    <col min="6155" max="6155" width="13.375" style="2" customWidth="1"/>
    <col min="6156" max="6156" width="10.875" style="2" customWidth="1"/>
    <col min="6157" max="6157" width="8.375" style="2" customWidth="1"/>
    <col min="6158" max="6400" width="12.125" style="2"/>
    <col min="6401" max="6401" width="13.375" style="2" customWidth="1"/>
    <col min="6402" max="6402" width="4.625" style="2" customWidth="1"/>
    <col min="6403" max="6403" width="13.375" style="2" customWidth="1"/>
    <col min="6404" max="6404" width="12.125" style="2"/>
    <col min="6405" max="6405" width="10.875" style="2" customWidth="1"/>
    <col min="6406" max="6410" width="12.125" style="2"/>
    <col min="6411" max="6411" width="13.375" style="2" customWidth="1"/>
    <col min="6412" max="6412" width="10.875" style="2" customWidth="1"/>
    <col min="6413" max="6413" width="8.375" style="2" customWidth="1"/>
    <col min="6414" max="6656" width="12.125" style="2"/>
    <col min="6657" max="6657" width="13.375" style="2" customWidth="1"/>
    <col min="6658" max="6658" width="4.625" style="2" customWidth="1"/>
    <col min="6659" max="6659" width="13.375" style="2" customWidth="1"/>
    <col min="6660" max="6660" width="12.125" style="2"/>
    <col min="6661" max="6661" width="10.875" style="2" customWidth="1"/>
    <col min="6662" max="6666" width="12.125" style="2"/>
    <col min="6667" max="6667" width="13.375" style="2" customWidth="1"/>
    <col min="6668" max="6668" width="10.875" style="2" customWidth="1"/>
    <col min="6669" max="6669" width="8.375" style="2" customWidth="1"/>
    <col min="6670" max="6912" width="12.125" style="2"/>
    <col min="6913" max="6913" width="13.375" style="2" customWidth="1"/>
    <col min="6914" max="6914" width="4.625" style="2" customWidth="1"/>
    <col min="6915" max="6915" width="13.375" style="2" customWidth="1"/>
    <col min="6916" max="6916" width="12.125" style="2"/>
    <col min="6917" max="6917" width="10.875" style="2" customWidth="1"/>
    <col min="6918" max="6922" width="12.125" style="2"/>
    <col min="6923" max="6923" width="13.375" style="2" customWidth="1"/>
    <col min="6924" max="6924" width="10.875" style="2" customWidth="1"/>
    <col min="6925" max="6925" width="8.375" style="2" customWidth="1"/>
    <col min="6926" max="7168" width="12.125" style="2"/>
    <col min="7169" max="7169" width="13.375" style="2" customWidth="1"/>
    <col min="7170" max="7170" width="4.625" style="2" customWidth="1"/>
    <col min="7171" max="7171" width="13.375" style="2" customWidth="1"/>
    <col min="7172" max="7172" width="12.125" style="2"/>
    <col min="7173" max="7173" width="10.875" style="2" customWidth="1"/>
    <col min="7174" max="7178" width="12.125" style="2"/>
    <col min="7179" max="7179" width="13.375" style="2" customWidth="1"/>
    <col min="7180" max="7180" width="10.875" style="2" customWidth="1"/>
    <col min="7181" max="7181" width="8.375" style="2" customWidth="1"/>
    <col min="7182" max="7424" width="12.125" style="2"/>
    <col min="7425" max="7425" width="13.375" style="2" customWidth="1"/>
    <col min="7426" max="7426" width="4.625" style="2" customWidth="1"/>
    <col min="7427" max="7427" width="13.375" style="2" customWidth="1"/>
    <col min="7428" max="7428" width="12.125" style="2"/>
    <col min="7429" max="7429" width="10.875" style="2" customWidth="1"/>
    <col min="7430" max="7434" width="12.125" style="2"/>
    <col min="7435" max="7435" width="13.375" style="2" customWidth="1"/>
    <col min="7436" max="7436" width="10.875" style="2" customWidth="1"/>
    <col min="7437" max="7437" width="8.375" style="2" customWidth="1"/>
    <col min="7438" max="7680" width="12.125" style="2"/>
    <col min="7681" max="7681" width="13.375" style="2" customWidth="1"/>
    <col min="7682" max="7682" width="4.625" style="2" customWidth="1"/>
    <col min="7683" max="7683" width="13.375" style="2" customWidth="1"/>
    <col min="7684" max="7684" width="12.125" style="2"/>
    <col min="7685" max="7685" width="10.875" style="2" customWidth="1"/>
    <col min="7686" max="7690" width="12.125" style="2"/>
    <col min="7691" max="7691" width="13.375" style="2" customWidth="1"/>
    <col min="7692" max="7692" width="10.875" style="2" customWidth="1"/>
    <col min="7693" max="7693" width="8.375" style="2" customWidth="1"/>
    <col min="7694" max="7936" width="12.125" style="2"/>
    <col min="7937" max="7937" width="13.375" style="2" customWidth="1"/>
    <col min="7938" max="7938" width="4.625" style="2" customWidth="1"/>
    <col min="7939" max="7939" width="13.375" style="2" customWidth="1"/>
    <col min="7940" max="7940" width="12.125" style="2"/>
    <col min="7941" max="7941" width="10.875" style="2" customWidth="1"/>
    <col min="7942" max="7946" width="12.125" style="2"/>
    <col min="7947" max="7947" width="13.375" style="2" customWidth="1"/>
    <col min="7948" max="7948" width="10.875" style="2" customWidth="1"/>
    <col min="7949" max="7949" width="8.375" style="2" customWidth="1"/>
    <col min="7950" max="8192" width="12.125" style="2"/>
    <col min="8193" max="8193" width="13.375" style="2" customWidth="1"/>
    <col min="8194" max="8194" width="4.625" style="2" customWidth="1"/>
    <col min="8195" max="8195" width="13.375" style="2" customWidth="1"/>
    <col min="8196" max="8196" width="12.125" style="2"/>
    <col min="8197" max="8197" width="10.875" style="2" customWidth="1"/>
    <col min="8198" max="8202" width="12.125" style="2"/>
    <col min="8203" max="8203" width="13.375" style="2" customWidth="1"/>
    <col min="8204" max="8204" width="10.875" style="2" customWidth="1"/>
    <col min="8205" max="8205" width="8.375" style="2" customWidth="1"/>
    <col min="8206" max="8448" width="12.125" style="2"/>
    <col min="8449" max="8449" width="13.375" style="2" customWidth="1"/>
    <col min="8450" max="8450" width="4.625" style="2" customWidth="1"/>
    <col min="8451" max="8451" width="13.375" style="2" customWidth="1"/>
    <col min="8452" max="8452" width="12.125" style="2"/>
    <col min="8453" max="8453" width="10.875" style="2" customWidth="1"/>
    <col min="8454" max="8458" width="12.125" style="2"/>
    <col min="8459" max="8459" width="13.375" style="2" customWidth="1"/>
    <col min="8460" max="8460" width="10.875" style="2" customWidth="1"/>
    <col min="8461" max="8461" width="8.375" style="2" customWidth="1"/>
    <col min="8462" max="8704" width="12.125" style="2"/>
    <col min="8705" max="8705" width="13.375" style="2" customWidth="1"/>
    <col min="8706" max="8706" width="4.625" style="2" customWidth="1"/>
    <col min="8707" max="8707" width="13.375" style="2" customWidth="1"/>
    <col min="8708" max="8708" width="12.125" style="2"/>
    <col min="8709" max="8709" width="10.875" style="2" customWidth="1"/>
    <col min="8710" max="8714" width="12.125" style="2"/>
    <col min="8715" max="8715" width="13.375" style="2" customWidth="1"/>
    <col min="8716" max="8716" width="10.875" style="2" customWidth="1"/>
    <col min="8717" max="8717" width="8.375" style="2" customWidth="1"/>
    <col min="8718" max="8960" width="12.125" style="2"/>
    <col min="8961" max="8961" width="13.375" style="2" customWidth="1"/>
    <col min="8962" max="8962" width="4.625" style="2" customWidth="1"/>
    <col min="8963" max="8963" width="13.375" style="2" customWidth="1"/>
    <col min="8964" max="8964" width="12.125" style="2"/>
    <col min="8965" max="8965" width="10.875" style="2" customWidth="1"/>
    <col min="8966" max="8970" width="12.125" style="2"/>
    <col min="8971" max="8971" width="13.375" style="2" customWidth="1"/>
    <col min="8972" max="8972" width="10.875" style="2" customWidth="1"/>
    <col min="8973" max="8973" width="8.375" style="2" customWidth="1"/>
    <col min="8974" max="9216" width="12.125" style="2"/>
    <col min="9217" max="9217" width="13.375" style="2" customWidth="1"/>
    <col min="9218" max="9218" width="4.625" style="2" customWidth="1"/>
    <col min="9219" max="9219" width="13.375" style="2" customWidth="1"/>
    <col min="9220" max="9220" width="12.125" style="2"/>
    <col min="9221" max="9221" width="10.875" style="2" customWidth="1"/>
    <col min="9222" max="9226" width="12.125" style="2"/>
    <col min="9227" max="9227" width="13.375" style="2" customWidth="1"/>
    <col min="9228" max="9228" width="10.875" style="2" customWidth="1"/>
    <col min="9229" max="9229" width="8.375" style="2" customWidth="1"/>
    <col min="9230" max="9472" width="12.125" style="2"/>
    <col min="9473" max="9473" width="13.375" style="2" customWidth="1"/>
    <col min="9474" max="9474" width="4.625" style="2" customWidth="1"/>
    <col min="9475" max="9475" width="13.375" style="2" customWidth="1"/>
    <col min="9476" max="9476" width="12.125" style="2"/>
    <col min="9477" max="9477" width="10.875" style="2" customWidth="1"/>
    <col min="9478" max="9482" width="12.125" style="2"/>
    <col min="9483" max="9483" width="13.375" style="2" customWidth="1"/>
    <col min="9484" max="9484" width="10.875" style="2" customWidth="1"/>
    <col min="9485" max="9485" width="8.375" style="2" customWidth="1"/>
    <col min="9486" max="9728" width="12.125" style="2"/>
    <col min="9729" max="9729" width="13.375" style="2" customWidth="1"/>
    <col min="9730" max="9730" width="4.625" style="2" customWidth="1"/>
    <col min="9731" max="9731" width="13.375" style="2" customWidth="1"/>
    <col min="9732" max="9732" width="12.125" style="2"/>
    <col min="9733" max="9733" width="10.875" style="2" customWidth="1"/>
    <col min="9734" max="9738" width="12.125" style="2"/>
    <col min="9739" max="9739" width="13.375" style="2" customWidth="1"/>
    <col min="9740" max="9740" width="10.875" style="2" customWidth="1"/>
    <col min="9741" max="9741" width="8.375" style="2" customWidth="1"/>
    <col min="9742" max="9984" width="12.125" style="2"/>
    <col min="9985" max="9985" width="13.375" style="2" customWidth="1"/>
    <col min="9986" max="9986" width="4.625" style="2" customWidth="1"/>
    <col min="9987" max="9987" width="13.375" style="2" customWidth="1"/>
    <col min="9988" max="9988" width="12.125" style="2"/>
    <col min="9989" max="9989" width="10.875" style="2" customWidth="1"/>
    <col min="9990" max="9994" width="12.125" style="2"/>
    <col min="9995" max="9995" width="13.375" style="2" customWidth="1"/>
    <col min="9996" max="9996" width="10.875" style="2" customWidth="1"/>
    <col min="9997" max="9997" width="8.375" style="2" customWidth="1"/>
    <col min="9998" max="10240" width="12.12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2.125" style="2"/>
    <col min="10245" max="10245" width="10.875" style="2" customWidth="1"/>
    <col min="10246" max="10250" width="12.125" style="2"/>
    <col min="10251" max="10251" width="13.375" style="2" customWidth="1"/>
    <col min="10252" max="10252" width="10.875" style="2" customWidth="1"/>
    <col min="10253" max="10253" width="8.375" style="2" customWidth="1"/>
    <col min="10254" max="10496" width="12.12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2.125" style="2"/>
    <col min="10501" max="10501" width="10.875" style="2" customWidth="1"/>
    <col min="10502" max="10506" width="12.125" style="2"/>
    <col min="10507" max="10507" width="13.375" style="2" customWidth="1"/>
    <col min="10508" max="10508" width="10.875" style="2" customWidth="1"/>
    <col min="10509" max="10509" width="8.375" style="2" customWidth="1"/>
    <col min="10510" max="10752" width="12.12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2.125" style="2"/>
    <col min="10757" max="10757" width="10.875" style="2" customWidth="1"/>
    <col min="10758" max="10762" width="12.125" style="2"/>
    <col min="10763" max="10763" width="13.375" style="2" customWidth="1"/>
    <col min="10764" max="10764" width="10.875" style="2" customWidth="1"/>
    <col min="10765" max="10765" width="8.375" style="2" customWidth="1"/>
    <col min="10766" max="11008" width="12.12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2.125" style="2"/>
    <col min="11013" max="11013" width="10.875" style="2" customWidth="1"/>
    <col min="11014" max="11018" width="12.125" style="2"/>
    <col min="11019" max="11019" width="13.375" style="2" customWidth="1"/>
    <col min="11020" max="11020" width="10.875" style="2" customWidth="1"/>
    <col min="11021" max="11021" width="8.375" style="2" customWidth="1"/>
    <col min="11022" max="11264" width="12.12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2.125" style="2"/>
    <col min="11269" max="11269" width="10.875" style="2" customWidth="1"/>
    <col min="11270" max="11274" width="12.125" style="2"/>
    <col min="11275" max="11275" width="13.375" style="2" customWidth="1"/>
    <col min="11276" max="11276" width="10.875" style="2" customWidth="1"/>
    <col min="11277" max="11277" width="8.375" style="2" customWidth="1"/>
    <col min="11278" max="11520" width="12.12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2.125" style="2"/>
    <col min="11525" max="11525" width="10.875" style="2" customWidth="1"/>
    <col min="11526" max="11530" width="12.125" style="2"/>
    <col min="11531" max="11531" width="13.375" style="2" customWidth="1"/>
    <col min="11532" max="11532" width="10.875" style="2" customWidth="1"/>
    <col min="11533" max="11533" width="8.375" style="2" customWidth="1"/>
    <col min="11534" max="11776" width="12.12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2.125" style="2"/>
    <col min="11781" max="11781" width="10.875" style="2" customWidth="1"/>
    <col min="11782" max="11786" width="12.125" style="2"/>
    <col min="11787" max="11787" width="13.375" style="2" customWidth="1"/>
    <col min="11788" max="11788" width="10.875" style="2" customWidth="1"/>
    <col min="11789" max="11789" width="8.375" style="2" customWidth="1"/>
    <col min="11790" max="12032" width="12.12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2.125" style="2"/>
    <col min="12037" max="12037" width="10.875" style="2" customWidth="1"/>
    <col min="12038" max="12042" width="12.125" style="2"/>
    <col min="12043" max="12043" width="13.375" style="2" customWidth="1"/>
    <col min="12044" max="12044" width="10.875" style="2" customWidth="1"/>
    <col min="12045" max="12045" width="8.375" style="2" customWidth="1"/>
    <col min="12046" max="12288" width="12.12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2.125" style="2"/>
    <col min="12293" max="12293" width="10.875" style="2" customWidth="1"/>
    <col min="12294" max="12298" width="12.125" style="2"/>
    <col min="12299" max="12299" width="13.375" style="2" customWidth="1"/>
    <col min="12300" max="12300" width="10.875" style="2" customWidth="1"/>
    <col min="12301" max="12301" width="8.375" style="2" customWidth="1"/>
    <col min="12302" max="12544" width="12.12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2.125" style="2"/>
    <col min="12549" max="12549" width="10.875" style="2" customWidth="1"/>
    <col min="12550" max="12554" width="12.125" style="2"/>
    <col min="12555" max="12555" width="13.375" style="2" customWidth="1"/>
    <col min="12556" max="12556" width="10.875" style="2" customWidth="1"/>
    <col min="12557" max="12557" width="8.375" style="2" customWidth="1"/>
    <col min="12558" max="12800" width="12.12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2.125" style="2"/>
    <col min="12805" max="12805" width="10.875" style="2" customWidth="1"/>
    <col min="12806" max="12810" width="12.125" style="2"/>
    <col min="12811" max="12811" width="13.375" style="2" customWidth="1"/>
    <col min="12812" max="12812" width="10.875" style="2" customWidth="1"/>
    <col min="12813" max="12813" width="8.375" style="2" customWidth="1"/>
    <col min="12814" max="13056" width="12.12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2.125" style="2"/>
    <col min="13061" max="13061" width="10.875" style="2" customWidth="1"/>
    <col min="13062" max="13066" width="12.125" style="2"/>
    <col min="13067" max="13067" width="13.375" style="2" customWidth="1"/>
    <col min="13068" max="13068" width="10.875" style="2" customWidth="1"/>
    <col min="13069" max="13069" width="8.375" style="2" customWidth="1"/>
    <col min="13070" max="13312" width="12.12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2.125" style="2"/>
    <col min="13317" max="13317" width="10.875" style="2" customWidth="1"/>
    <col min="13318" max="13322" width="12.125" style="2"/>
    <col min="13323" max="13323" width="13.375" style="2" customWidth="1"/>
    <col min="13324" max="13324" width="10.875" style="2" customWidth="1"/>
    <col min="13325" max="13325" width="8.375" style="2" customWidth="1"/>
    <col min="13326" max="13568" width="12.12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2.125" style="2"/>
    <col min="13573" max="13573" width="10.875" style="2" customWidth="1"/>
    <col min="13574" max="13578" width="12.125" style="2"/>
    <col min="13579" max="13579" width="13.375" style="2" customWidth="1"/>
    <col min="13580" max="13580" width="10.875" style="2" customWidth="1"/>
    <col min="13581" max="13581" width="8.375" style="2" customWidth="1"/>
    <col min="13582" max="13824" width="12.12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2.125" style="2"/>
    <col min="13829" max="13829" width="10.875" style="2" customWidth="1"/>
    <col min="13830" max="13834" width="12.125" style="2"/>
    <col min="13835" max="13835" width="13.375" style="2" customWidth="1"/>
    <col min="13836" max="13836" width="10.875" style="2" customWidth="1"/>
    <col min="13837" max="13837" width="8.375" style="2" customWidth="1"/>
    <col min="13838" max="14080" width="12.12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2.125" style="2"/>
    <col min="14085" max="14085" width="10.875" style="2" customWidth="1"/>
    <col min="14086" max="14090" width="12.125" style="2"/>
    <col min="14091" max="14091" width="13.375" style="2" customWidth="1"/>
    <col min="14092" max="14092" width="10.875" style="2" customWidth="1"/>
    <col min="14093" max="14093" width="8.375" style="2" customWidth="1"/>
    <col min="14094" max="14336" width="12.12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2.125" style="2"/>
    <col min="14341" max="14341" width="10.875" style="2" customWidth="1"/>
    <col min="14342" max="14346" width="12.125" style="2"/>
    <col min="14347" max="14347" width="13.375" style="2" customWidth="1"/>
    <col min="14348" max="14348" width="10.875" style="2" customWidth="1"/>
    <col min="14349" max="14349" width="8.375" style="2" customWidth="1"/>
    <col min="14350" max="14592" width="12.12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2.125" style="2"/>
    <col min="14597" max="14597" width="10.875" style="2" customWidth="1"/>
    <col min="14598" max="14602" width="12.125" style="2"/>
    <col min="14603" max="14603" width="13.375" style="2" customWidth="1"/>
    <col min="14604" max="14604" width="10.875" style="2" customWidth="1"/>
    <col min="14605" max="14605" width="8.375" style="2" customWidth="1"/>
    <col min="14606" max="14848" width="12.12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2.125" style="2"/>
    <col min="14853" max="14853" width="10.875" style="2" customWidth="1"/>
    <col min="14854" max="14858" width="12.125" style="2"/>
    <col min="14859" max="14859" width="13.375" style="2" customWidth="1"/>
    <col min="14860" max="14860" width="10.875" style="2" customWidth="1"/>
    <col min="14861" max="14861" width="8.375" style="2" customWidth="1"/>
    <col min="14862" max="15104" width="12.12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2.125" style="2"/>
    <col min="15109" max="15109" width="10.875" style="2" customWidth="1"/>
    <col min="15110" max="15114" width="12.125" style="2"/>
    <col min="15115" max="15115" width="13.375" style="2" customWidth="1"/>
    <col min="15116" max="15116" width="10.875" style="2" customWidth="1"/>
    <col min="15117" max="15117" width="8.375" style="2" customWidth="1"/>
    <col min="15118" max="15360" width="12.12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2.125" style="2"/>
    <col min="15365" max="15365" width="10.875" style="2" customWidth="1"/>
    <col min="15366" max="15370" width="12.125" style="2"/>
    <col min="15371" max="15371" width="13.375" style="2" customWidth="1"/>
    <col min="15372" max="15372" width="10.875" style="2" customWidth="1"/>
    <col min="15373" max="15373" width="8.375" style="2" customWidth="1"/>
    <col min="15374" max="15616" width="12.12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2.125" style="2"/>
    <col min="15621" max="15621" width="10.875" style="2" customWidth="1"/>
    <col min="15622" max="15626" width="12.125" style="2"/>
    <col min="15627" max="15627" width="13.375" style="2" customWidth="1"/>
    <col min="15628" max="15628" width="10.875" style="2" customWidth="1"/>
    <col min="15629" max="15629" width="8.375" style="2" customWidth="1"/>
    <col min="15630" max="15872" width="12.12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2.125" style="2"/>
    <col min="15877" max="15877" width="10.875" style="2" customWidth="1"/>
    <col min="15878" max="15882" width="12.125" style="2"/>
    <col min="15883" max="15883" width="13.375" style="2" customWidth="1"/>
    <col min="15884" max="15884" width="10.875" style="2" customWidth="1"/>
    <col min="15885" max="15885" width="8.375" style="2" customWidth="1"/>
    <col min="15886" max="16128" width="12.12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2.125" style="2"/>
    <col min="16133" max="16133" width="10.875" style="2" customWidth="1"/>
    <col min="16134" max="16138" width="12.125" style="2"/>
    <col min="16139" max="16139" width="13.375" style="2" customWidth="1"/>
    <col min="16140" max="16140" width="10.875" style="2" customWidth="1"/>
    <col min="16141" max="16141" width="8.375" style="2" customWidth="1"/>
    <col min="16142" max="16384" width="12.125" style="2"/>
  </cols>
  <sheetData>
    <row r="1" spans="1:13" x14ac:dyDescent="0.2">
      <c r="A1" s="1"/>
    </row>
    <row r="6" spans="1:13" x14ac:dyDescent="0.2">
      <c r="E6" s="4" t="s">
        <v>363</v>
      </c>
    </row>
    <row r="7" spans="1:13" ht="18" thickBot="1" x14ac:dyDescent="0.25">
      <c r="B7" s="5"/>
      <c r="C7" s="5"/>
      <c r="D7" s="5"/>
      <c r="E7" s="5"/>
      <c r="F7" s="7" t="s">
        <v>320</v>
      </c>
      <c r="G7" s="5"/>
      <c r="H7" s="5"/>
      <c r="I7" s="5"/>
      <c r="J7" s="5"/>
      <c r="K7" s="5"/>
      <c r="L7" s="5"/>
      <c r="M7" s="37"/>
    </row>
    <row r="8" spans="1:13" x14ac:dyDescent="0.2">
      <c r="D8" s="12" t="s">
        <v>321</v>
      </c>
      <c r="E8" s="8"/>
      <c r="G8" s="8"/>
      <c r="I8" s="8"/>
    </row>
    <row r="9" spans="1:13" x14ac:dyDescent="0.2">
      <c r="D9" s="12" t="s">
        <v>271</v>
      </c>
      <c r="E9" s="11" t="s">
        <v>364</v>
      </c>
      <c r="F9" s="9"/>
      <c r="G9" s="11" t="s">
        <v>365</v>
      </c>
      <c r="H9" s="9"/>
      <c r="I9" s="11" t="s">
        <v>366</v>
      </c>
      <c r="J9" s="9"/>
      <c r="K9" s="9"/>
      <c r="L9" s="9"/>
      <c r="M9" s="37"/>
    </row>
    <row r="10" spans="1:13" x14ac:dyDescent="0.2">
      <c r="D10" s="12" t="s">
        <v>275</v>
      </c>
      <c r="E10" s="8"/>
      <c r="F10" s="14" t="s">
        <v>367</v>
      </c>
      <c r="G10" s="8"/>
      <c r="H10" s="8"/>
      <c r="I10" s="12" t="s">
        <v>321</v>
      </c>
      <c r="J10" s="13" t="s">
        <v>368</v>
      </c>
      <c r="K10" s="8"/>
      <c r="L10" s="8"/>
      <c r="M10" s="37"/>
    </row>
    <row r="11" spans="1:13" x14ac:dyDescent="0.2">
      <c r="B11" s="9"/>
      <c r="C11" s="9"/>
      <c r="D11" s="11" t="s">
        <v>283</v>
      </c>
      <c r="E11" s="16" t="s">
        <v>369</v>
      </c>
      <c r="F11" s="16" t="s">
        <v>370</v>
      </c>
      <c r="G11" s="16" t="s">
        <v>371</v>
      </c>
      <c r="H11" s="16" t="s">
        <v>372</v>
      </c>
      <c r="I11" s="11" t="s">
        <v>373</v>
      </c>
      <c r="J11" s="11" t="s">
        <v>374</v>
      </c>
      <c r="K11" s="11" t="s">
        <v>375</v>
      </c>
      <c r="L11" s="11" t="s">
        <v>376</v>
      </c>
      <c r="M11" s="37"/>
    </row>
    <row r="12" spans="1:13" x14ac:dyDescent="0.2">
      <c r="D12" s="8"/>
    </row>
    <row r="13" spans="1:13" x14ac:dyDescent="0.2">
      <c r="B13" s="1" t="s">
        <v>377</v>
      </c>
      <c r="D13" s="40">
        <v>287700</v>
      </c>
      <c r="E13" s="21">
        <v>34000</v>
      </c>
      <c r="F13" s="21">
        <v>253800</v>
      </c>
      <c r="G13" s="21">
        <v>217100</v>
      </c>
      <c r="H13" s="21">
        <v>70600</v>
      </c>
      <c r="I13" s="22" t="s">
        <v>236</v>
      </c>
      <c r="J13" s="22" t="s">
        <v>236</v>
      </c>
      <c r="K13" s="22" t="s">
        <v>236</v>
      </c>
      <c r="L13" s="22" t="s">
        <v>236</v>
      </c>
      <c r="M13" s="21"/>
    </row>
    <row r="14" spans="1:13" x14ac:dyDescent="0.2">
      <c r="B14" s="1" t="s">
        <v>378</v>
      </c>
      <c r="D14" s="40">
        <v>311300</v>
      </c>
      <c r="E14" s="21">
        <v>67700</v>
      </c>
      <c r="F14" s="21">
        <v>243600</v>
      </c>
      <c r="G14" s="21">
        <v>261200</v>
      </c>
      <c r="H14" s="21">
        <v>50100</v>
      </c>
      <c r="I14" s="22" t="s">
        <v>236</v>
      </c>
      <c r="J14" s="22" t="s">
        <v>236</v>
      </c>
      <c r="K14" s="22" t="s">
        <v>236</v>
      </c>
      <c r="L14" s="22" t="s">
        <v>236</v>
      </c>
      <c r="M14" s="21"/>
    </row>
    <row r="15" spans="1:13" x14ac:dyDescent="0.2">
      <c r="B15" s="1" t="s">
        <v>379</v>
      </c>
      <c r="D15" s="40">
        <v>320600</v>
      </c>
      <c r="E15" s="21">
        <v>97500</v>
      </c>
      <c r="F15" s="21">
        <v>223000</v>
      </c>
      <c r="G15" s="21">
        <v>285800</v>
      </c>
      <c r="H15" s="21">
        <v>34800</v>
      </c>
      <c r="I15" s="21">
        <v>72800</v>
      </c>
      <c r="J15" s="21">
        <v>135900</v>
      </c>
      <c r="K15" s="21">
        <v>78900</v>
      </c>
      <c r="L15" s="21">
        <v>33000</v>
      </c>
      <c r="M15" s="21"/>
    </row>
    <row r="16" spans="1:13" x14ac:dyDescent="0.2">
      <c r="B16" s="1" t="s">
        <v>380</v>
      </c>
      <c r="D16" s="40">
        <v>329600</v>
      </c>
      <c r="E16" s="21">
        <f>124500+2100</f>
        <v>126600</v>
      </c>
      <c r="F16" s="21">
        <f>198100+4000</f>
        <v>202100</v>
      </c>
      <c r="G16" s="21">
        <v>302600</v>
      </c>
      <c r="H16" s="21">
        <v>26100</v>
      </c>
      <c r="I16" s="21">
        <f>55600+12500</f>
        <v>68100</v>
      </c>
      <c r="J16" s="21">
        <v>134400</v>
      </c>
      <c r="K16" s="21">
        <v>90000</v>
      </c>
      <c r="L16" s="21">
        <v>37000</v>
      </c>
      <c r="M16" s="21"/>
    </row>
    <row r="17" spans="2:13" x14ac:dyDescent="0.2">
      <c r="B17" s="4" t="s">
        <v>242</v>
      </c>
      <c r="C17" s="3"/>
      <c r="D17" s="18">
        <v>346600</v>
      </c>
      <c r="E17" s="3">
        <f>169600+1300</f>
        <v>170900</v>
      </c>
      <c r="F17" s="3">
        <f>172900+1800</f>
        <v>174700</v>
      </c>
      <c r="G17" s="3">
        <v>327100</v>
      </c>
      <c r="H17" s="3">
        <v>18500</v>
      </c>
      <c r="I17" s="3">
        <v>49300</v>
      </c>
      <c r="J17" s="3">
        <v>146600</v>
      </c>
      <c r="K17" s="3">
        <v>100000</v>
      </c>
      <c r="L17" s="3">
        <v>37200</v>
      </c>
    </row>
    <row r="18" spans="2:13" x14ac:dyDescent="0.2">
      <c r="D18" s="40"/>
    </row>
    <row r="19" spans="2:13" x14ac:dyDescent="0.2">
      <c r="C19" s="1" t="s">
        <v>381</v>
      </c>
      <c r="D19" s="20">
        <f t="shared" ref="D19:L19" si="0">SUM(D21:D28)</f>
        <v>219710</v>
      </c>
      <c r="E19" s="25">
        <f t="shared" si="0"/>
        <v>119260</v>
      </c>
      <c r="F19" s="25">
        <f t="shared" si="0"/>
        <v>99530</v>
      </c>
      <c r="G19" s="25">
        <f t="shared" si="0"/>
        <v>203470</v>
      </c>
      <c r="H19" s="25">
        <f t="shared" si="0"/>
        <v>15300</v>
      </c>
      <c r="I19" s="25">
        <f t="shared" si="0"/>
        <v>27670</v>
      </c>
      <c r="J19" s="25">
        <f t="shared" si="0"/>
        <v>87250</v>
      </c>
      <c r="K19" s="25">
        <f t="shared" si="0"/>
        <v>71160</v>
      </c>
      <c r="L19" s="25">
        <f t="shared" si="0"/>
        <v>28710</v>
      </c>
    </row>
    <row r="20" spans="2:13" x14ac:dyDescent="0.2">
      <c r="D20" s="8"/>
    </row>
    <row r="21" spans="2:13" x14ac:dyDescent="0.2">
      <c r="C21" s="1" t="s">
        <v>354</v>
      </c>
      <c r="D21" s="40">
        <v>134680</v>
      </c>
      <c r="E21" s="21">
        <f>73450+310</f>
        <v>73760</v>
      </c>
      <c r="F21" s="21">
        <f>59730+670</f>
        <v>60400</v>
      </c>
      <c r="G21" s="21">
        <v>123860</v>
      </c>
      <c r="H21" s="21">
        <v>10290</v>
      </c>
      <c r="I21" s="21">
        <v>12370</v>
      </c>
      <c r="J21" s="21">
        <v>54530</v>
      </c>
      <c r="K21" s="21">
        <v>45690</v>
      </c>
      <c r="L21" s="21">
        <f>17080+2200</f>
        <v>19280</v>
      </c>
      <c r="M21" s="21"/>
    </row>
    <row r="22" spans="2:13" x14ac:dyDescent="0.2">
      <c r="C22" s="1" t="s">
        <v>355</v>
      </c>
      <c r="D22" s="40">
        <v>15340</v>
      </c>
      <c r="E22" s="21">
        <v>5580</v>
      </c>
      <c r="F22" s="21">
        <f>9610+140</f>
        <v>9750</v>
      </c>
      <c r="G22" s="21">
        <v>13960</v>
      </c>
      <c r="H22" s="21">
        <v>1370</v>
      </c>
      <c r="I22" s="21">
        <v>3210</v>
      </c>
      <c r="J22" s="21">
        <v>7350</v>
      </c>
      <c r="K22" s="21">
        <v>3430</v>
      </c>
      <c r="L22" s="21">
        <f>1130+170</f>
        <v>1300</v>
      </c>
      <c r="M22" s="21"/>
    </row>
    <row r="23" spans="2:13" x14ac:dyDescent="0.2">
      <c r="C23" s="1" t="s">
        <v>356</v>
      </c>
      <c r="D23" s="40">
        <v>14290</v>
      </c>
      <c r="E23" s="21">
        <f>9080+30</f>
        <v>9110</v>
      </c>
      <c r="F23" s="21">
        <f>5050+70</f>
        <v>5120</v>
      </c>
      <c r="G23" s="21">
        <v>13950</v>
      </c>
      <c r="H23" s="21">
        <v>270</v>
      </c>
      <c r="I23" s="21">
        <v>1350</v>
      </c>
      <c r="J23" s="21">
        <v>4480</v>
      </c>
      <c r="K23" s="21">
        <v>5670</v>
      </c>
      <c r="L23" s="21">
        <f>2300+390</f>
        <v>2690</v>
      </c>
      <c r="M23" s="21"/>
    </row>
    <row r="24" spans="2:13" x14ac:dyDescent="0.2">
      <c r="D24" s="8"/>
    </row>
    <row r="25" spans="2:13" x14ac:dyDescent="0.2">
      <c r="C25" s="1" t="s">
        <v>357</v>
      </c>
      <c r="D25" s="40">
        <v>9700</v>
      </c>
      <c r="E25" s="21">
        <v>4700</v>
      </c>
      <c r="F25" s="21">
        <f>4890+90</f>
        <v>4980</v>
      </c>
      <c r="G25" s="21">
        <v>9130</v>
      </c>
      <c r="H25" s="21">
        <v>550</v>
      </c>
      <c r="I25" s="21">
        <v>2660</v>
      </c>
      <c r="J25" s="21">
        <v>4420</v>
      </c>
      <c r="K25" s="21">
        <v>1650</v>
      </c>
      <c r="L25" s="21">
        <f>600+10</f>
        <v>610</v>
      </c>
      <c r="M25" s="21"/>
    </row>
    <row r="26" spans="2:13" x14ac:dyDescent="0.2">
      <c r="C26" s="1" t="s">
        <v>358</v>
      </c>
      <c r="D26" s="40">
        <v>8840</v>
      </c>
      <c r="E26" s="21">
        <f>4230+50</f>
        <v>4280</v>
      </c>
      <c r="F26" s="21">
        <f>4550+20</f>
        <v>4570</v>
      </c>
      <c r="G26" s="21">
        <v>8670</v>
      </c>
      <c r="H26" s="21">
        <v>170</v>
      </c>
      <c r="I26" s="21">
        <v>1110</v>
      </c>
      <c r="J26" s="21">
        <v>3920</v>
      </c>
      <c r="K26" s="21">
        <v>2450</v>
      </c>
      <c r="L26" s="21">
        <f>990+200</f>
        <v>1190</v>
      </c>
      <c r="M26" s="21"/>
    </row>
    <row r="27" spans="2:13" x14ac:dyDescent="0.2">
      <c r="C27" s="1" t="s">
        <v>359</v>
      </c>
      <c r="D27" s="40">
        <v>23210</v>
      </c>
      <c r="E27" s="21">
        <v>13530</v>
      </c>
      <c r="F27" s="21">
        <f>9110+250</f>
        <v>9360</v>
      </c>
      <c r="G27" s="21">
        <v>21660</v>
      </c>
      <c r="H27" s="21">
        <v>1250</v>
      </c>
      <c r="I27" s="21">
        <v>3920</v>
      </c>
      <c r="J27" s="21">
        <v>8340</v>
      </c>
      <c r="K27" s="21">
        <v>7930</v>
      </c>
      <c r="L27" s="21">
        <f>2030+310</f>
        <v>2340</v>
      </c>
      <c r="M27" s="21"/>
    </row>
    <row r="28" spans="2:13" x14ac:dyDescent="0.2">
      <c r="C28" s="1" t="s">
        <v>360</v>
      </c>
      <c r="D28" s="40">
        <v>13650</v>
      </c>
      <c r="E28" s="21">
        <f>8280+20</f>
        <v>8300</v>
      </c>
      <c r="F28" s="21">
        <f>5270+80</f>
        <v>5350</v>
      </c>
      <c r="G28" s="21">
        <v>12240</v>
      </c>
      <c r="H28" s="21">
        <v>1400</v>
      </c>
      <c r="I28" s="21">
        <v>3050</v>
      </c>
      <c r="J28" s="21">
        <v>4210</v>
      </c>
      <c r="K28" s="21">
        <v>4340</v>
      </c>
      <c r="L28" s="21">
        <f>1190+110</f>
        <v>1300</v>
      </c>
      <c r="M28" s="21"/>
    </row>
    <row r="29" spans="2:13" x14ac:dyDescent="0.2">
      <c r="D29" s="8"/>
    </row>
    <row r="30" spans="2:13" x14ac:dyDescent="0.2">
      <c r="C30" s="1" t="s">
        <v>382</v>
      </c>
      <c r="D30" s="20">
        <f t="shared" ref="D30:L30" si="1">D17-D19</f>
        <v>126890</v>
      </c>
      <c r="E30" s="25">
        <f t="shared" si="1"/>
        <v>51640</v>
      </c>
      <c r="F30" s="25">
        <f t="shared" si="1"/>
        <v>75170</v>
      </c>
      <c r="G30" s="25">
        <f t="shared" si="1"/>
        <v>123630</v>
      </c>
      <c r="H30" s="25">
        <f t="shared" si="1"/>
        <v>3200</v>
      </c>
      <c r="I30" s="25">
        <f t="shared" si="1"/>
        <v>21630</v>
      </c>
      <c r="J30" s="25">
        <f t="shared" si="1"/>
        <v>59350</v>
      </c>
      <c r="K30" s="25">
        <f t="shared" si="1"/>
        <v>28840</v>
      </c>
      <c r="L30" s="25">
        <f t="shared" si="1"/>
        <v>8490</v>
      </c>
    </row>
    <row r="31" spans="2:13" ht="18" thickBot="1" x14ac:dyDescent="0.25">
      <c r="B31" s="5"/>
      <c r="C31" s="5"/>
      <c r="D31" s="26"/>
      <c r="E31" s="5"/>
      <c r="F31" s="5"/>
      <c r="G31" s="5"/>
      <c r="H31" s="5"/>
      <c r="I31" s="5"/>
      <c r="J31" s="5"/>
      <c r="K31" s="5"/>
      <c r="L31" s="5"/>
      <c r="M31" s="37"/>
    </row>
    <row r="32" spans="2:13" x14ac:dyDescent="0.2">
      <c r="D32" s="1" t="s">
        <v>383</v>
      </c>
    </row>
    <row r="33" spans="1:4" x14ac:dyDescent="0.2">
      <c r="D33" s="1" t="s">
        <v>43</v>
      </c>
    </row>
    <row r="34" spans="1:4" x14ac:dyDescent="0.2">
      <c r="A34" s="1"/>
    </row>
  </sheetData>
  <phoneticPr fontId="2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F6" s="4" t="s">
        <v>384</v>
      </c>
    </row>
    <row r="7" spans="1:13" ht="18" thickBot="1" x14ac:dyDescent="0.25">
      <c r="B7" s="5"/>
      <c r="C7" s="5"/>
      <c r="D7" s="5"/>
      <c r="E7" s="5"/>
      <c r="F7" s="5"/>
      <c r="G7" s="7" t="s">
        <v>385</v>
      </c>
      <c r="H7" s="5"/>
      <c r="I7" s="5"/>
      <c r="J7" s="5"/>
      <c r="K7" s="5"/>
      <c r="L7" s="5"/>
      <c r="M7" s="5"/>
    </row>
    <row r="8" spans="1:13" x14ac:dyDescent="0.2">
      <c r="E8" s="8"/>
      <c r="F8" s="9"/>
      <c r="G8" s="9"/>
      <c r="H8" s="9"/>
      <c r="I8" s="9"/>
      <c r="J8" s="9"/>
      <c r="K8" s="9"/>
      <c r="L8" s="9"/>
      <c r="M8" s="9"/>
    </row>
    <row r="9" spans="1:13" x14ac:dyDescent="0.2">
      <c r="E9" s="14" t="s">
        <v>50</v>
      </c>
      <c r="F9" s="14" t="s">
        <v>386</v>
      </c>
      <c r="G9" s="9"/>
      <c r="H9" s="9"/>
      <c r="I9" s="8"/>
      <c r="J9" s="14" t="s">
        <v>387</v>
      </c>
      <c r="K9" s="8"/>
      <c r="L9" s="8"/>
      <c r="M9" s="8"/>
    </row>
    <row r="10" spans="1:13" x14ac:dyDescent="0.2">
      <c r="E10" s="8"/>
      <c r="F10" s="14" t="s">
        <v>50</v>
      </c>
      <c r="G10" s="14" t="s">
        <v>388</v>
      </c>
      <c r="H10" s="8"/>
      <c r="I10" s="14" t="s">
        <v>389</v>
      </c>
      <c r="J10" s="14" t="s">
        <v>390</v>
      </c>
      <c r="K10" s="14" t="s">
        <v>391</v>
      </c>
      <c r="L10" s="14" t="s">
        <v>392</v>
      </c>
      <c r="M10" s="14" t="s">
        <v>393</v>
      </c>
    </row>
    <row r="11" spans="1:13" x14ac:dyDescent="0.2">
      <c r="B11" s="9"/>
      <c r="C11" s="9"/>
      <c r="D11" s="9"/>
      <c r="E11" s="28"/>
      <c r="F11" s="28"/>
      <c r="G11" s="16" t="s">
        <v>394</v>
      </c>
      <c r="H11" s="16" t="s">
        <v>395</v>
      </c>
      <c r="I11" s="16" t="s">
        <v>396</v>
      </c>
      <c r="J11" s="16" t="s">
        <v>397</v>
      </c>
      <c r="K11" s="28"/>
      <c r="L11" s="16" t="s">
        <v>398</v>
      </c>
      <c r="M11" s="28"/>
    </row>
    <row r="12" spans="1:13" x14ac:dyDescent="0.2">
      <c r="B12" s="4" t="s">
        <v>399</v>
      </c>
      <c r="C12" s="3"/>
      <c r="D12" s="3"/>
      <c r="E12" s="18"/>
      <c r="F12" s="3"/>
      <c r="G12" s="3"/>
      <c r="H12" s="3"/>
      <c r="I12" s="3"/>
      <c r="J12" s="3"/>
      <c r="K12" s="3"/>
      <c r="L12" s="3"/>
      <c r="M12" s="3"/>
    </row>
    <row r="13" spans="1:13" x14ac:dyDescent="0.2">
      <c r="B13" s="4" t="s">
        <v>400</v>
      </c>
      <c r="C13" s="3"/>
      <c r="D13" s="3"/>
      <c r="E13" s="18">
        <f>SUM(E15:E20)</f>
        <v>29400</v>
      </c>
      <c r="F13" s="3">
        <f>SUM(F15:F20)</f>
        <v>5600</v>
      </c>
      <c r="G13" s="3">
        <f>SUM(G15:G20)+100</f>
        <v>100</v>
      </c>
      <c r="H13" s="3">
        <f>SUM(H15:H20)</f>
        <v>5600</v>
      </c>
      <c r="I13" s="3">
        <f>SUM(I15:I20)</f>
        <v>1100</v>
      </c>
      <c r="J13" s="3">
        <f>SUM(J15:J20)</f>
        <v>13700</v>
      </c>
      <c r="K13" s="3">
        <f>SUM(K15:K20)-100</f>
        <v>8300</v>
      </c>
      <c r="L13" s="3">
        <f>SUM(L15:L20)+100</f>
        <v>400</v>
      </c>
      <c r="M13" s="3">
        <f>SUM(M15:M20)</f>
        <v>300</v>
      </c>
    </row>
    <row r="14" spans="1:13" x14ac:dyDescent="0.2">
      <c r="E14" s="8"/>
    </row>
    <row r="15" spans="1:13" x14ac:dyDescent="0.2">
      <c r="C15" s="1" t="s">
        <v>401</v>
      </c>
      <c r="E15" s="20">
        <f>F15+SUM(I15:M15)</f>
        <v>8800</v>
      </c>
      <c r="F15" s="25">
        <f>G15+H15</f>
        <v>1800</v>
      </c>
      <c r="G15" s="22" t="s">
        <v>26</v>
      </c>
      <c r="H15" s="21">
        <v>1800</v>
      </c>
      <c r="I15" s="21">
        <v>400</v>
      </c>
      <c r="J15" s="21">
        <v>4200</v>
      </c>
      <c r="K15" s="21">
        <v>2200</v>
      </c>
      <c r="L15" s="21">
        <v>100</v>
      </c>
      <c r="M15" s="21">
        <v>100</v>
      </c>
    </row>
    <row r="16" spans="1:13" x14ac:dyDescent="0.2">
      <c r="C16" s="1" t="s">
        <v>402</v>
      </c>
      <c r="E16" s="20">
        <f>F16+SUM(I16:M16)</f>
        <v>6700</v>
      </c>
      <c r="F16" s="25">
        <f>G16+H16</f>
        <v>1600</v>
      </c>
      <c r="G16" s="22" t="s">
        <v>26</v>
      </c>
      <c r="H16" s="21">
        <v>1600</v>
      </c>
      <c r="I16" s="21">
        <v>400</v>
      </c>
      <c r="J16" s="21">
        <v>2900</v>
      </c>
      <c r="K16" s="21">
        <v>1700</v>
      </c>
      <c r="L16" s="22" t="s">
        <v>26</v>
      </c>
      <c r="M16" s="21">
        <v>100</v>
      </c>
    </row>
    <row r="17" spans="3:13" x14ac:dyDescent="0.2">
      <c r="C17" s="1" t="s">
        <v>403</v>
      </c>
      <c r="E17" s="20">
        <f>F17+SUM(I17:M17)</f>
        <v>5200</v>
      </c>
      <c r="F17" s="25">
        <f>G17+H17</f>
        <v>1000</v>
      </c>
      <c r="G17" s="22" t="s">
        <v>26</v>
      </c>
      <c r="H17" s="21">
        <v>1000</v>
      </c>
      <c r="I17" s="21">
        <v>100</v>
      </c>
      <c r="J17" s="21">
        <v>2400</v>
      </c>
      <c r="K17" s="21">
        <v>1600</v>
      </c>
      <c r="L17" s="21">
        <v>100</v>
      </c>
      <c r="M17" s="22" t="s">
        <v>26</v>
      </c>
    </row>
    <row r="18" spans="3:13" x14ac:dyDescent="0.2">
      <c r="E18" s="8"/>
    </row>
    <row r="19" spans="3:13" x14ac:dyDescent="0.2">
      <c r="C19" s="1" t="s">
        <v>404</v>
      </c>
      <c r="E19" s="20">
        <f>F19+SUM(I19:M19)</f>
        <v>4800</v>
      </c>
      <c r="F19" s="25">
        <f>G19+H19</f>
        <v>900</v>
      </c>
      <c r="G19" s="22" t="s">
        <v>26</v>
      </c>
      <c r="H19" s="21">
        <v>900</v>
      </c>
      <c r="I19" s="21">
        <v>100</v>
      </c>
      <c r="J19" s="21">
        <v>2300</v>
      </c>
      <c r="K19" s="21">
        <v>1500</v>
      </c>
      <c r="L19" s="22" t="s">
        <v>26</v>
      </c>
      <c r="M19" s="22" t="s">
        <v>26</v>
      </c>
    </row>
    <row r="20" spans="3:13" x14ac:dyDescent="0.2">
      <c r="C20" s="1" t="s">
        <v>405</v>
      </c>
      <c r="E20" s="20">
        <f>F20+SUM(I20:M20)</f>
        <v>3900</v>
      </c>
      <c r="F20" s="25">
        <f>G20+H20</f>
        <v>300</v>
      </c>
      <c r="G20" s="22" t="s">
        <v>26</v>
      </c>
      <c r="H20" s="21">
        <v>300</v>
      </c>
      <c r="I20" s="21">
        <v>100</v>
      </c>
      <c r="J20" s="21">
        <v>1900</v>
      </c>
      <c r="K20" s="21">
        <v>1400</v>
      </c>
      <c r="L20" s="21">
        <v>100</v>
      </c>
      <c r="M20" s="21">
        <v>100</v>
      </c>
    </row>
    <row r="21" spans="3:13" x14ac:dyDescent="0.2">
      <c r="E21" s="8"/>
    </row>
    <row r="22" spans="3:13" x14ac:dyDescent="0.2">
      <c r="C22" s="1" t="s">
        <v>354</v>
      </c>
      <c r="E22" s="20">
        <f>F22+SUM(I22:M22)-10</f>
        <v>8740</v>
      </c>
      <c r="F22" s="25">
        <f>G22+H22</f>
        <v>1050</v>
      </c>
      <c r="G22" s="21">
        <v>30</v>
      </c>
      <c r="H22" s="21">
        <v>1020</v>
      </c>
      <c r="I22" s="21">
        <v>440</v>
      </c>
      <c r="J22" s="21">
        <v>3890</v>
      </c>
      <c r="K22" s="21">
        <v>3090</v>
      </c>
      <c r="L22" s="21">
        <v>150</v>
      </c>
      <c r="M22" s="21">
        <v>130</v>
      </c>
    </row>
    <row r="23" spans="3:13" x14ac:dyDescent="0.2">
      <c r="C23" s="1" t="s">
        <v>355</v>
      </c>
      <c r="E23" s="20">
        <f>F23+SUM(I23:M23)</f>
        <v>1010</v>
      </c>
      <c r="F23" s="25">
        <f>G23+H23</f>
        <v>50</v>
      </c>
      <c r="G23" s="22" t="s">
        <v>26</v>
      </c>
      <c r="H23" s="21">
        <v>50</v>
      </c>
      <c r="I23" s="21">
        <v>10</v>
      </c>
      <c r="J23" s="21">
        <v>510</v>
      </c>
      <c r="K23" s="21">
        <v>430</v>
      </c>
      <c r="L23" s="21">
        <v>10</v>
      </c>
      <c r="M23" s="22" t="s">
        <v>26</v>
      </c>
    </row>
    <row r="24" spans="3:13" x14ac:dyDescent="0.2">
      <c r="C24" s="1" t="s">
        <v>356</v>
      </c>
      <c r="E24" s="20">
        <f>F24+SUM(I24:M24)-10</f>
        <v>2880</v>
      </c>
      <c r="F24" s="25">
        <f>G24+H24</f>
        <v>1830</v>
      </c>
      <c r="G24" s="21">
        <v>10</v>
      </c>
      <c r="H24" s="21">
        <v>1820</v>
      </c>
      <c r="I24" s="21">
        <v>110</v>
      </c>
      <c r="J24" s="21">
        <v>650</v>
      </c>
      <c r="K24" s="21">
        <v>270</v>
      </c>
      <c r="L24" s="21">
        <v>10</v>
      </c>
      <c r="M24" s="21">
        <v>20</v>
      </c>
    </row>
    <row r="25" spans="3:13" x14ac:dyDescent="0.2">
      <c r="E25" s="8"/>
    </row>
    <row r="26" spans="3:13" x14ac:dyDescent="0.2">
      <c r="C26" s="1" t="s">
        <v>357</v>
      </c>
      <c r="E26" s="20">
        <f>F26+SUM(I26:M26)</f>
        <v>920</v>
      </c>
      <c r="F26" s="25">
        <f>G26+H26</f>
        <v>30</v>
      </c>
      <c r="G26" s="22" t="s">
        <v>26</v>
      </c>
      <c r="H26" s="21">
        <v>30</v>
      </c>
      <c r="I26" s="21">
        <v>20</v>
      </c>
      <c r="J26" s="21">
        <v>640</v>
      </c>
      <c r="K26" s="21">
        <v>220</v>
      </c>
      <c r="L26" s="22" t="s">
        <v>26</v>
      </c>
      <c r="M26" s="21">
        <v>10</v>
      </c>
    </row>
    <row r="27" spans="3:13" x14ac:dyDescent="0.2">
      <c r="C27" s="1" t="s">
        <v>358</v>
      </c>
      <c r="E27" s="20">
        <f>F27+SUM(I27:M27)+10</f>
        <v>530</v>
      </c>
      <c r="F27" s="25">
        <f>G27+H27</f>
        <v>10</v>
      </c>
      <c r="G27" s="22" t="s">
        <v>26</v>
      </c>
      <c r="H27" s="21">
        <v>10</v>
      </c>
      <c r="I27" s="22" t="s">
        <v>26</v>
      </c>
      <c r="J27" s="21">
        <v>300</v>
      </c>
      <c r="K27" s="21">
        <v>200</v>
      </c>
      <c r="L27" s="21">
        <v>10</v>
      </c>
      <c r="M27" s="22" t="s">
        <v>26</v>
      </c>
    </row>
    <row r="28" spans="3:13" x14ac:dyDescent="0.2">
      <c r="C28" s="1" t="s">
        <v>359</v>
      </c>
      <c r="E28" s="20">
        <f>F28+SUM(I28:M28)</f>
        <v>1540</v>
      </c>
      <c r="F28" s="25">
        <f>G28+H28</f>
        <v>130</v>
      </c>
      <c r="G28" s="22" t="s">
        <v>26</v>
      </c>
      <c r="H28" s="21">
        <v>130</v>
      </c>
      <c r="I28" s="21">
        <v>80</v>
      </c>
      <c r="J28" s="21">
        <v>860</v>
      </c>
      <c r="K28" s="21">
        <v>430</v>
      </c>
      <c r="L28" s="21">
        <v>30</v>
      </c>
      <c r="M28" s="21">
        <v>10</v>
      </c>
    </row>
    <row r="29" spans="3:13" x14ac:dyDescent="0.2">
      <c r="E29" s="8"/>
    </row>
    <row r="30" spans="3:13" x14ac:dyDescent="0.2">
      <c r="C30" s="1" t="s">
        <v>360</v>
      </c>
      <c r="E30" s="20">
        <f>F30+SUM(I30:M30)-20</f>
        <v>830</v>
      </c>
      <c r="F30" s="25">
        <f>G30+H30</f>
        <v>50</v>
      </c>
      <c r="G30" s="21">
        <v>10</v>
      </c>
      <c r="H30" s="21">
        <v>40</v>
      </c>
      <c r="I30" s="21">
        <v>10</v>
      </c>
      <c r="J30" s="21">
        <v>540</v>
      </c>
      <c r="K30" s="21">
        <v>210</v>
      </c>
      <c r="L30" s="21">
        <v>10</v>
      </c>
      <c r="M30" s="21">
        <v>30</v>
      </c>
    </row>
    <row r="31" spans="3:13" x14ac:dyDescent="0.2">
      <c r="C31" s="1" t="s">
        <v>406</v>
      </c>
      <c r="E31" s="20">
        <f>F31+SUM(I31:M31)+10</f>
        <v>2030</v>
      </c>
      <c r="F31" s="25">
        <f>G31+H31</f>
        <v>680</v>
      </c>
      <c r="G31" s="22" t="s">
        <v>26</v>
      </c>
      <c r="H31" s="21">
        <v>680</v>
      </c>
      <c r="I31" s="21">
        <v>70</v>
      </c>
      <c r="J31" s="21">
        <v>910</v>
      </c>
      <c r="K31" s="21">
        <v>350</v>
      </c>
      <c r="L31" s="21">
        <v>10</v>
      </c>
      <c r="M31" s="22" t="s">
        <v>26</v>
      </c>
    </row>
    <row r="32" spans="3:13" x14ac:dyDescent="0.2">
      <c r="C32" s="1" t="s">
        <v>407</v>
      </c>
      <c r="E32" s="20">
        <f>F32+SUM(I32:M32)-10</f>
        <v>500</v>
      </c>
      <c r="F32" s="25">
        <f>G32+H32</f>
        <v>40</v>
      </c>
      <c r="G32" s="22" t="s">
        <v>26</v>
      </c>
      <c r="H32" s="21">
        <v>40</v>
      </c>
      <c r="I32" s="21">
        <v>10</v>
      </c>
      <c r="J32" s="21">
        <v>230</v>
      </c>
      <c r="K32" s="21">
        <v>230</v>
      </c>
      <c r="L32" s="22" t="s">
        <v>26</v>
      </c>
      <c r="M32" s="22" t="s">
        <v>26</v>
      </c>
    </row>
    <row r="33" spans="2:13" ht="18" thickBot="1" x14ac:dyDescent="0.25">
      <c r="B33" s="5"/>
      <c r="C33" s="5"/>
      <c r="D33" s="5"/>
      <c r="E33" s="26"/>
      <c r="F33" s="5"/>
      <c r="G33" s="5"/>
      <c r="H33" s="5"/>
      <c r="I33" s="5"/>
      <c r="J33" s="5"/>
      <c r="K33" s="5"/>
      <c r="L33" s="5"/>
      <c r="M33" s="5"/>
    </row>
    <row r="34" spans="2:13" x14ac:dyDescent="0.2">
      <c r="E34" s="1" t="s">
        <v>43</v>
      </c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0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G6" s="4" t="s">
        <v>0</v>
      </c>
    </row>
    <row r="8" spans="1:13" x14ac:dyDescent="0.2">
      <c r="E8" s="4" t="s">
        <v>408</v>
      </c>
    </row>
    <row r="9" spans="1:13" ht="18" thickBot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E10" s="8"/>
      <c r="F10" s="9"/>
      <c r="G10" s="9"/>
      <c r="H10" s="10" t="s">
        <v>409</v>
      </c>
      <c r="I10" s="9"/>
      <c r="J10" s="9"/>
      <c r="K10" s="9"/>
      <c r="L10" s="9"/>
      <c r="M10" s="9"/>
    </row>
    <row r="11" spans="1:13" x14ac:dyDescent="0.2">
      <c r="E11" s="8"/>
      <c r="F11" s="28"/>
      <c r="G11" s="9"/>
      <c r="H11" s="10" t="s">
        <v>410</v>
      </c>
      <c r="I11" s="9"/>
      <c r="J11" s="9"/>
      <c r="K11" s="9"/>
      <c r="L11" s="11" t="s">
        <v>411</v>
      </c>
      <c r="M11" s="9"/>
    </row>
    <row r="12" spans="1:13" x14ac:dyDescent="0.2">
      <c r="E12" s="8"/>
      <c r="F12" s="8"/>
      <c r="G12" s="8"/>
      <c r="H12" s="28"/>
      <c r="I12" s="10" t="s">
        <v>345</v>
      </c>
      <c r="J12" s="9"/>
      <c r="K12" s="8"/>
      <c r="L12" s="8"/>
      <c r="M12" s="8"/>
    </row>
    <row r="13" spans="1:13" x14ac:dyDescent="0.2">
      <c r="E13" s="14" t="s">
        <v>50</v>
      </c>
      <c r="F13" s="12" t="s">
        <v>412</v>
      </c>
      <c r="G13" s="12" t="s">
        <v>413</v>
      </c>
      <c r="H13" s="11" t="s">
        <v>414</v>
      </c>
      <c r="I13" s="9"/>
      <c r="J13" s="8"/>
      <c r="K13" s="14" t="s">
        <v>58</v>
      </c>
      <c r="L13" s="14" t="s">
        <v>415</v>
      </c>
      <c r="M13" s="14" t="s">
        <v>416</v>
      </c>
    </row>
    <row r="14" spans="1:13" x14ac:dyDescent="0.2">
      <c r="B14" s="9"/>
      <c r="C14" s="9"/>
      <c r="D14" s="9"/>
      <c r="E14" s="28"/>
      <c r="F14" s="11" t="s">
        <v>417</v>
      </c>
      <c r="G14" s="16" t="s">
        <v>418</v>
      </c>
      <c r="H14" s="11" t="s">
        <v>419</v>
      </c>
      <c r="I14" s="11" t="s">
        <v>420</v>
      </c>
      <c r="J14" s="11" t="s">
        <v>421</v>
      </c>
      <c r="K14" s="28"/>
      <c r="L14" s="28"/>
      <c r="M14" s="16" t="s">
        <v>260</v>
      </c>
    </row>
    <row r="15" spans="1:13" x14ac:dyDescent="0.2">
      <c r="E15" s="8"/>
    </row>
    <row r="16" spans="1:13" x14ac:dyDescent="0.2">
      <c r="B16" s="1" t="s">
        <v>422</v>
      </c>
      <c r="E16" s="20">
        <f>SUM(F16:M16)-10</f>
        <v>99400</v>
      </c>
      <c r="F16" s="21">
        <v>20200</v>
      </c>
      <c r="G16" s="21">
        <v>3300</v>
      </c>
      <c r="H16" s="21">
        <v>40900</v>
      </c>
      <c r="I16" s="21">
        <v>3600</v>
      </c>
      <c r="J16" s="21">
        <v>17600</v>
      </c>
      <c r="K16" s="21">
        <v>8600</v>
      </c>
      <c r="L16" s="21">
        <v>10</v>
      </c>
      <c r="M16" s="21">
        <v>5200</v>
      </c>
    </row>
    <row r="17" spans="2:13" x14ac:dyDescent="0.2">
      <c r="C17" s="4" t="s">
        <v>423</v>
      </c>
      <c r="D17" s="3"/>
      <c r="E17" s="18">
        <f>SUM(F17:M17)</f>
        <v>93300</v>
      </c>
      <c r="F17" s="19">
        <v>19700</v>
      </c>
      <c r="G17" s="19">
        <v>1500</v>
      </c>
      <c r="H17" s="19">
        <v>33400</v>
      </c>
      <c r="I17" s="19">
        <v>1400</v>
      </c>
      <c r="J17" s="19">
        <v>25600</v>
      </c>
      <c r="K17" s="19">
        <v>8400</v>
      </c>
      <c r="L17" s="19">
        <v>100</v>
      </c>
      <c r="M17" s="19">
        <v>3200</v>
      </c>
    </row>
    <row r="18" spans="2:13" x14ac:dyDescent="0.2">
      <c r="B18" s="1" t="s">
        <v>295</v>
      </c>
      <c r="E18" s="8"/>
    </row>
    <row r="19" spans="2:13" x14ac:dyDescent="0.2">
      <c r="B19" s="1" t="s">
        <v>424</v>
      </c>
      <c r="E19" s="13" t="s">
        <v>22</v>
      </c>
      <c r="F19" s="17" t="s">
        <v>22</v>
      </c>
      <c r="G19" s="17" t="s">
        <v>22</v>
      </c>
      <c r="H19" s="17" t="s">
        <v>22</v>
      </c>
      <c r="I19" s="17" t="s">
        <v>22</v>
      </c>
      <c r="J19" s="17" t="s">
        <v>22</v>
      </c>
      <c r="K19" s="17" t="s">
        <v>22</v>
      </c>
      <c r="L19" s="17" t="s">
        <v>22</v>
      </c>
      <c r="M19" s="17" t="s">
        <v>22</v>
      </c>
    </row>
    <row r="20" spans="2:13" x14ac:dyDescent="0.2">
      <c r="C20" s="1" t="s">
        <v>425</v>
      </c>
      <c r="E20" s="40">
        <v>1282</v>
      </c>
      <c r="F20" s="21">
        <v>652</v>
      </c>
      <c r="G20" s="21">
        <v>1110</v>
      </c>
      <c r="H20" s="21">
        <v>1328</v>
      </c>
      <c r="I20" s="21">
        <v>1462</v>
      </c>
      <c r="J20" s="21">
        <v>2234</v>
      </c>
      <c r="K20" s="21">
        <v>462</v>
      </c>
      <c r="L20" s="21">
        <v>440</v>
      </c>
      <c r="M20" s="21">
        <v>1714</v>
      </c>
    </row>
    <row r="21" spans="2:13" x14ac:dyDescent="0.2">
      <c r="C21" s="4" t="s">
        <v>426</v>
      </c>
      <c r="D21" s="3"/>
      <c r="E21" s="60">
        <v>1711</v>
      </c>
      <c r="F21" s="19">
        <v>641</v>
      </c>
      <c r="G21" s="19">
        <v>1736</v>
      </c>
      <c r="H21" s="19">
        <v>1610</v>
      </c>
      <c r="I21" s="19">
        <v>1593</v>
      </c>
      <c r="J21" s="19">
        <v>3029</v>
      </c>
      <c r="K21" s="19">
        <v>786</v>
      </c>
      <c r="L21" s="19">
        <v>414</v>
      </c>
      <c r="M21" s="19">
        <v>1775</v>
      </c>
    </row>
    <row r="22" spans="2:13" x14ac:dyDescent="0.2">
      <c r="C22" s="1" t="s">
        <v>427</v>
      </c>
      <c r="E22" s="8"/>
    </row>
    <row r="23" spans="2:13" x14ac:dyDescent="0.2">
      <c r="C23" s="1" t="s">
        <v>428</v>
      </c>
      <c r="E23" s="40">
        <v>865</v>
      </c>
      <c r="F23" s="21">
        <v>239</v>
      </c>
      <c r="G23" s="22" t="s">
        <v>429</v>
      </c>
      <c r="H23" s="21">
        <v>888</v>
      </c>
      <c r="I23" s="21">
        <v>1144</v>
      </c>
      <c r="J23" s="21">
        <v>833</v>
      </c>
      <c r="K23" s="21">
        <v>25</v>
      </c>
      <c r="L23" s="21">
        <v>50</v>
      </c>
      <c r="M23" s="21">
        <v>1187</v>
      </c>
    </row>
    <row r="24" spans="2:13" x14ac:dyDescent="0.2">
      <c r="C24" s="1" t="s">
        <v>430</v>
      </c>
      <c r="E24" s="40">
        <v>966</v>
      </c>
      <c r="F24" s="21">
        <v>330</v>
      </c>
      <c r="G24" s="22" t="s">
        <v>429</v>
      </c>
      <c r="H24" s="21">
        <v>1368</v>
      </c>
      <c r="I24" s="21">
        <v>1467</v>
      </c>
      <c r="J24" s="21">
        <v>2001</v>
      </c>
      <c r="K24" s="21">
        <v>580</v>
      </c>
      <c r="L24" s="21">
        <v>1538</v>
      </c>
      <c r="M24" s="21">
        <v>1412</v>
      </c>
    </row>
    <row r="25" spans="2:13" x14ac:dyDescent="0.2">
      <c r="C25" s="1" t="s">
        <v>431</v>
      </c>
      <c r="E25" s="40">
        <v>1407</v>
      </c>
      <c r="F25" s="21">
        <v>466</v>
      </c>
      <c r="G25" s="21">
        <v>1772</v>
      </c>
      <c r="H25" s="21">
        <v>1803</v>
      </c>
      <c r="I25" s="21">
        <v>1982</v>
      </c>
      <c r="J25" s="21">
        <v>2899</v>
      </c>
      <c r="K25" s="21">
        <v>460</v>
      </c>
      <c r="L25" s="22" t="s">
        <v>429</v>
      </c>
      <c r="M25" s="21">
        <v>1211</v>
      </c>
    </row>
    <row r="26" spans="2:13" x14ac:dyDescent="0.2">
      <c r="E26" s="8"/>
    </row>
    <row r="27" spans="2:13" x14ac:dyDescent="0.2">
      <c r="C27" s="1" t="s">
        <v>432</v>
      </c>
      <c r="E27" s="40">
        <v>1796</v>
      </c>
      <c r="F27" s="21">
        <v>691</v>
      </c>
      <c r="G27" s="21">
        <v>1619</v>
      </c>
      <c r="H27" s="21">
        <v>1891</v>
      </c>
      <c r="I27" s="21">
        <v>2444</v>
      </c>
      <c r="J27" s="21">
        <v>2772</v>
      </c>
      <c r="K27" s="21">
        <v>670</v>
      </c>
      <c r="L27" s="22" t="s">
        <v>429</v>
      </c>
      <c r="M27" s="21">
        <v>1710</v>
      </c>
    </row>
    <row r="28" spans="2:13" x14ac:dyDescent="0.2">
      <c r="C28" s="1" t="s">
        <v>433</v>
      </c>
      <c r="E28" s="40">
        <v>1613</v>
      </c>
      <c r="F28" s="21">
        <v>926</v>
      </c>
      <c r="G28" s="21">
        <v>1556</v>
      </c>
      <c r="H28" s="21">
        <v>2061</v>
      </c>
      <c r="I28" s="21">
        <v>2167</v>
      </c>
      <c r="J28" s="21">
        <v>2492</v>
      </c>
      <c r="K28" s="21">
        <v>674</v>
      </c>
      <c r="L28" s="22" t="s">
        <v>429</v>
      </c>
      <c r="M28" s="21">
        <v>1418</v>
      </c>
    </row>
    <row r="29" spans="2:13" x14ac:dyDescent="0.2">
      <c r="C29" s="1" t="s">
        <v>434</v>
      </c>
      <c r="E29" s="40">
        <v>1743</v>
      </c>
      <c r="F29" s="21">
        <v>860</v>
      </c>
      <c r="G29" s="22" t="s">
        <v>429</v>
      </c>
      <c r="H29" s="21">
        <v>1737</v>
      </c>
      <c r="I29" s="21">
        <v>7222</v>
      </c>
      <c r="J29" s="21">
        <v>2679</v>
      </c>
      <c r="K29" s="21">
        <v>716</v>
      </c>
      <c r="L29" s="22" t="s">
        <v>429</v>
      </c>
      <c r="M29" s="21">
        <v>2388</v>
      </c>
    </row>
    <row r="30" spans="2:13" x14ac:dyDescent="0.2">
      <c r="E30" s="8"/>
    </row>
    <row r="31" spans="2:13" x14ac:dyDescent="0.2">
      <c r="C31" s="1" t="s">
        <v>435</v>
      </c>
      <c r="E31" s="40">
        <v>2728</v>
      </c>
      <c r="F31" s="21">
        <v>467</v>
      </c>
      <c r="G31" s="22" t="s">
        <v>429</v>
      </c>
      <c r="H31" s="21">
        <v>2252</v>
      </c>
      <c r="I31" s="22" t="s">
        <v>429</v>
      </c>
      <c r="J31" s="21">
        <v>3393</v>
      </c>
      <c r="K31" s="21">
        <v>1599</v>
      </c>
      <c r="L31" s="22" t="s">
        <v>429</v>
      </c>
      <c r="M31" s="21">
        <v>3561</v>
      </c>
    </row>
    <row r="32" spans="2:13" x14ac:dyDescent="0.2">
      <c r="C32" s="1" t="s">
        <v>436</v>
      </c>
      <c r="E32" s="40">
        <v>2286</v>
      </c>
      <c r="F32" s="21">
        <v>1293</v>
      </c>
      <c r="G32" s="22" t="s">
        <v>429</v>
      </c>
      <c r="H32" s="21">
        <v>2799</v>
      </c>
      <c r="I32" s="21">
        <v>3711</v>
      </c>
      <c r="J32" s="21">
        <v>3098</v>
      </c>
      <c r="K32" s="21">
        <v>1029</v>
      </c>
      <c r="L32" s="22" t="s">
        <v>429</v>
      </c>
      <c r="M32" s="21">
        <v>2411</v>
      </c>
    </row>
    <row r="33" spans="2:13" x14ac:dyDescent="0.2">
      <c r="E33" s="8"/>
    </row>
    <row r="34" spans="2:13" x14ac:dyDescent="0.2">
      <c r="B34" s="1" t="s">
        <v>437</v>
      </c>
      <c r="E34" s="8"/>
    </row>
    <row r="35" spans="2:13" x14ac:dyDescent="0.2">
      <c r="B35" s="1" t="s">
        <v>424</v>
      </c>
      <c r="E35" s="13" t="s">
        <v>22</v>
      </c>
      <c r="F35" s="17" t="s">
        <v>22</v>
      </c>
      <c r="G35" s="17" t="s">
        <v>22</v>
      </c>
      <c r="H35" s="17" t="s">
        <v>22</v>
      </c>
      <c r="I35" s="17" t="s">
        <v>22</v>
      </c>
      <c r="J35" s="17" t="s">
        <v>22</v>
      </c>
      <c r="K35" s="17" t="s">
        <v>22</v>
      </c>
      <c r="L35" s="17" t="s">
        <v>22</v>
      </c>
      <c r="M35" s="17" t="s">
        <v>22</v>
      </c>
    </row>
    <row r="36" spans="2:13" x14ac:dyDescent="0.2">
      <c r="C36" s="1" t="s">
        <v>438</v>
      </c>
      <c r="D36" s="3"/>
      <c r="E36" s="40">
        <v>1336</v>
      </c>
      <c r="F36" s="21">
        <v>706</v>
      </c>
      <c r="G36" s="21">
        <v>1174</v>
      </c>
      <c r="H36" s="21">
        <v>1353</v>
      </c>
      <c r="I36" s="21">
        <v>1538</v>
      </c>
      <c r="J36" s="21">
        <v>2338</v>
      </c>
      <c r="K36" s="21">
        <v>533</v>
      </c>
      <c r="L36" s="21">
        <v>440</v>
      </c>
      <c r="M36" s="21">
        <v>1787</v>
      </c>
    </row>
    <row r="37" spans="2:13" x14ac:dyDescent="0.2">
      <c r="C37" s="4" t="s">
        <v>439</v>
      </c>
      <c r="D37" s="3"/>
      <c r="E37" s="60">
        <v>1932</v>
      </c>
      <c r="F37" s="19">
        <v>798</v>
      </c>
      <c r="G37" s="19">
        <v>1834</v>
      </c>
      <c r="H37" s="19">
        <v>1808</v>
      </c>
      <c r="I37" s="19">
        <v>1709</v>
      </c>
      <c r="J37" s="19">
        <v>3373</v>
      </c>
      <c r="K37" s="19">
        <v>946</v>
      </c>
      <c r="L37" s="19">
        <v>414</v>
      </c>
      <c r="M37" s="19">
        <v>1925</v>
      </c>
    </row>
    <row r="38" spans="2:13" ht="18" thickBot="1" x14ac:dyDescent="0.25">
      <c r="B38" s="5"/>
      <c r="C38" s="5"/>
      <c r="D38" s="6"/>
      <c r="E38" s="26"/>
      <c r="F38" s="5"/>
      <c r="G38" s="5"/>
      <c r="H38" s="5"/>
      <c r="I38" s="5"/>
      <c r="J38" s="5"/>
      <c r="K38" s="5"/>
      <c r="L38" s="5"/>
      <c r="M38" s="5"/>
    </row>
    <row r="39" spans="2:13" x14ac:dyDescent="0.2">
      <c r="E39" s="1" t="s">
        <v>440</v>
      </c>
    </row>
    <row r="40" spans="2:13" x14ac:dyDescent="0.2">
      <c r="D40" s="3"/>
      <c r="E40" s="1" t="s">
        <v>43</v>
      </c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P29" sqref="P29:Q30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D6" s="3"/>
      <c r="G6" s="4" t="s">
        <v>0</v>
      </c>
    </row>
    <row r="7" spans="1:13" x14ac:dyDescent="0.2">
      <c r="D7" s="3"/>
      <c r="E7" s="4" t="s">
        <v>1</v>
      </c>
    </row>
    <row r="8" spans="1:13" ht="18" thickBot="1" x14ac:dyDescent="0.25">
      <c r="B8" s="5"/>
      <c r="C8" s="5"/>
      <c r="D8" s="6"/>
      <c r="E8" s="5"/>
      <c r="F8" s="7" t="s">
        <v>2</v>
      </c>
      <c r="G8" s="5"/>
      <c r="H8" s="5"/>
      <c r="I8" s="5"/>
      <c r="J8" s="5"/>
      <c r="K8" s="5"/>
      <c r="L8" s="5"/>
      <c r="M8" s="5"/>
    </row>
    <row r="9" spans="1:13" x14ac:dyDescent="0.2">
      <c r="D9" s="3"/>
      <c r="E9" s="8"/>
      <c r="F9" s="9"/>
      <c r="G9" s="10" t="s">
        <v>3</v>
      </c>
      <c r="H9" s="9"/>
      <c r="I9" s="9"/>
      <c r="J9" s="9"/>
      <c r="K9" s="9"/>
      <c r="L9" s="11" t="s">
        <v>4</v>
      </c>
      <c r="M9" s="9"/>
    </row>
    <row r="10" spans="1:13" x14ac:dyDescent="0.2">
      <c r="D10" s="3"/>
      <c r="E10" s="12" t="s">
        <v>5</v>
      </c>
      <c r="F10" s="8"/>
      <c r="G10" s="12" t="s">
        <v>6</v>
      </c>
      <c r="H10" s="12" t="s">
        <v>7</v>
      </c>
      <c r="I10" s="12" t="s">
        <v>8</v>
      </c>
      <c r="J10" s="12" t="s">
        <v>9</v>
      </c>
      <c r="K10" s="13" t="s">
        <v>10</v>
      </c>
      <c r="L10" s="14" t="s">
        <v>11</v>
      </c>
      <c r="M10" s="12" t="s">
        <v>12</v>
      </c>
    </row>
    <row r="11" spans="1:13" x14ac:dyDescent="0.2">
      <c r="B11" s="9"/>
      <c r="C11" s="9"/>
      <c r="D11" s="15"/>
      <c r="E11" s="16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11" t="s">
        <v>18</v>
      </c>
      <c r="K11" s="11" t="s">
        <v>19</v>
      </c>
      <c r="L11" s="16" t="s">
        <v>20</v>
      </c>
      <c r="M11" s="11" t="s">
        <v>21</v>
      </c>
    </row>
    <row r="12" spans="1:13" x14ac:dyDescent="0.2">
      <c r="D12" s="3"/>
      <c r="E12" s="8"/>
      <c r="L12" s="17" t="s">
        <v>22</v>
      </c>
      <c r="M12" s="17" t="s">
        <v>22</v>
      </c>
    </row>
    <row r="13" spans="1:13" x14ac:dyDescent="0.2">
      <c r="B13" s="4" t="s">
        <v>23</v>
      </c>
      <c r="C13" s="3"/>
      <c r="D13" s="3"/>
      <c r="E13" s="18">
        <f>E15+E23+E24-100</f>
        <v>93300</v>
      </c>
      <c r="F13" s="3">
        <f>F15+F23+F24+100</f>
        <v>4100</v>
      </c>
      <c r="G13" s="3">
        <f>G15+G23+G24</f>
        <v>32300</v>
      </c>
      <c r="H13" s="3">
        <f>H15+H23+H24</f>
        <v>29600</v>
      </c>
      <c r="I13" s="3">
        <f>I15+I23+I24-100</f>
        <v>15000</v>
      </c>
      <c r="J13" s="3">
        <f>J15+J23+J24</f>
        <v>8800</v>
      </c>
      <c r="K13" s="3">
        <f>K15+K23+K24-100</f>
        <v>3000</v>
      </c>
      <c r="L13" s="19">
        <v>30106</v>
      </c>
      <c r="M13" s="19">
        <v>1365</v>
      </c>
    </row>
    <row r="14" spans="1:13" x14ac:dyDescent="0.2">
      <c r="E14" s="8"/>
    </row>
    <row r="15" spans="1:13" x14ac:dyDescent="0.2">
      <c r="C15" s="1" t="s">
        <v>24</v>
      </c>
      <c r="E15" s="20">
        <f>SUM(F15:K15)+400</f>
        <v>90100</v>
      </c>
      <c r="F15" s="21">
        <v>3400</v>
      </c>
      <c r="G15" s="21">
        <f>6200+12300+7200+6000</f>
        <v>31700</v>
      </c>
      <c r="H15" s="21">
        <f>6700+6700+15500</f>
        <v>28900</v>
      </c>
      <c r="I15" s="21">
        <v>14500</v>
      </c>
      <c r="J15" s="21">
        <f>5900+2500</f>
        <v>8400</v>
      </c>
      <c r="K15" s="21">
        <v>2800</v>
      </c>
      <c r="L15" s="21">
        <v>29848</v>
      </c>
      <c r="M15" s="21">
        <v>1369</v>
      </c>
    </row>
    <row r="16" spans="1:13" x14ac:dyDescent="0.2">
      <c r="C16" s="1" t="s">
        <v>25</v>
      </c>
      <c r="E16" s="20">
        <f>SUM(F16:K16)</f>
        <v>19800</v>
      </c>
      <c r="F16" s="21">
        <v>100</v>
      </c>
      <c r="G16" s="21">
        <f>4600+7900+1500+1800</f>
        <v>15800</v>
      </c>
      <c r="H16" s="21">
        <v>3900</v>
      </c>
      <c r="I16" s="22" t="s">
        <v>26</v>
      </c>
      <c r="J16" s="22" t="s">
        <v>26</v>
      </c>
      <c r="K16" s="22" t="s">
        <v>26</v>
      </c>
      <c r="L16" s="21">
        <v>11719</v>
      </c>
      <c r="M16" s="21">
        <v>740</v>
      </c>
    </row>
    <row r="17" spans="2:13" x14ac:dyDescent="0.2">
      <c r="C17" s="1" t="s">
        <v>27</v>
      </c>
      <c r="E17" s="20">
        <f>SUM(F17:K17)</f>
        <v>1600</v>
      </c>
      <c r="F17" s="22" t="s">
        <v>26</v>
      </c>
      <c r="G17" s="21">
        <v>500</v>
      </c>
      <c r="H17" s="21">
        <v>1100</v>
      </c>
      <c r="I17" s="22" t="s">
        <v>26</v>
      </c>
      <c r="J17" s="22" t="s">
        <v>26</v>
      </c>
      <c r="K17" s="22" t="s">
        <v>26</v>
      </c>
      <c r="L17" s="21">
        <v>23708</v>
      </c>
      <c r="M17" s="21">
        <v>1333</v>
      </c>
    </row>
    <row r="18" spans="2:13" x14ac:dyDescent="0.2">
      <c r="E18" s="8"/>
    </row>
    <row r="19" spans="2:13" x14ac:dyDescent="0.2">
      <c r="C19" s="1" t="s">
        <v>28</v>
      </c>
      <c r="E19" s="20">
        <f>SUM(F19:K19)</f>
        <v>58300</v>
      </c>
      <c r="F19" s="21">
        <v>1200</v>
      </c>
      <c r="G19" s="21">
        <v>9400</v>
      </c>
      <c r="H19" s="21">
        <f>5100+4600+13000</f>
        <v>22700</v>
      </c>
      <c r="I19" s="21">
        <f>6900+7400</f>
        <v>14300</v>
      </c>
      <c r="J19" s="21">
        <v>8100</v>
      </c>
      <c r="K19" s="21">
        <f>900+400+500+800</f>
        <v>2600</v>
      </c>
      <c r="L19" s="21">
        <v>38755</v>
      </c>
      <c r="M19" s="21">
        <v>1583</v>
      </c>
    </row>
    <row r="20" spans="2:13" x14ac:dyDescent="0.2">
      <c r="C20" s="1" t="s">
        <v>29</v>
      </c>
      <c r="E20" s="20">
        <f>SUM(F20:K20)</f>
        <v>2000</v>
      </c>
      <c r="F20" s="22" t="s">
        <v>26</v>
      </c>
      <c r="G20" s="21">
        <v>1100</v>
      </c>
      <c r="H20" s="21">
        <v>900</v>
      </c>
      <c r="I20" s="22" t="s">
        <v>26</v>
      </c>
      <c r="J20" s="22" t="s">
        <v>26</v>
      </c>
      <c r="K20" s="22" t="s">
        <v>26</v>
      </c>
      <c r="L20" s="21">
        <v>17024</v>
      </c>
      <c r="M20" s="21">
        <v>1492</v>
      </c>
    </row>
    <row r="21" spans="2:13" x14ac:dyDescent="0.2">
      <c r="C21" s="1" t="s">
        <v>30</v>
      </c>
      <c r="E21" s="20">
        <f>SUM(F21:K21)</f>
        <v>8200</v>
      </c>
      <c r="F21" s="21">
        <v>2100</v>
      </c>
      <c r="G21" s="21">
        <f>2900+2100</f>
        <v>5000</v>
      </c>
      <c r="H21" s="21">
        <v>600</v>
      </c>
      <c r="I21" s="21">
        <v>100</v>
      </c>
      <c r="J21" s="21">
        <v>300</v>
      </c>
      <c r="K21" s="21">
        <v>100</v>
      </c>
      <c r="L21" s="21">
        <v>14673</v>
      </c>
      <c r="M21" s="21">
        <v>1331</v>
      </c>
    </row>
    <row r="22" spans="2:13" x14ac:dyDescent="0.2">
      <c r="E22" s="8"/>
    </row>
    <row r="23" spans="2:13" x14ac:dyDescent="0.2">
      <c r="C23" s="1" t="s">
        <v>31</v>
      </c>
      <c r="E23" s="20">
        <f>SUM(F23:K23)+100</f>
        <v>100</v>
      </c>
      <c r="F23" s="22" t="s">
        <v>26</v>
      </c>
      <c r="G23" s="22" t="s">
        <v>26</v>
      </c>
      <c r="H23" s="22" t="s">
        <v>26</v>
      </c>
      <c r="I23" s="22" t="s">
        <v>26</v>
      </c>
      <c r="J23" s="22" t="s">
        <v>26</v>
      </c>
      <c r="K23" s="22" t="s">
        <v>26</v>
      </c>
      <c r="L23" s="21">
        <v>14165</v>
      </c>
      <c r="M23" s="22" t="s">
        <v>26</v>
      </c>
    </row>
    <row r="24" spans="2:13" x14ac:dyDescent="0.2">
      <c r="C24" s="1" t="s">
        <v>32</v>
      </c>
      <c r="E24" s="20">
        <f>SUM(F24:K24)</f>
        <v>3200</v>
      </c>
      <c r="F24" s="21">
        <v>600</v>
      </c>
      <c r="G24" s="21">
        <v>600</v>
      </c>
      <c r="H24" s="21">
        <v>700</v>
      </c>
      <c r="I24" s="21">
        <v>600</v>
      </c>
      <c r="J24" s="21">
        <v>400</v>
      </c>
      <c r="K24" s="21">
        <v>300</v>
      </c>
      <c r="L24" s="21">
        <v>37737</v>
      </c>
      <c r="M24" s="21">
        <v>1298</v>
      </c>
    </row>
    <row r="25" spans="2:13" x14ac:dyDescent="0.2">
      <c r="B25" s="23"/>
      <c r="C25" s="23"/>
      <c r="D25" s="23"/>
      <c r="E25" s="24"/>
      <c r="F25" s="23"/>
      <c r="G25" s="23"/>
      <c r="H25" s="23"/>
      <c r="I25" s="23"/>
      <c r="J25" s="23"/>
      <c r="K25" s="23"/>
      <c r="L25" s="23"/>
      <c r="M25" s="23"/>
    </row>
    <row r="26" spans="2:13" x14ac:dyDescent="0.2">
      <c r="E26" s="8"/>
    </row>
    <row r="27" spans="2:13" x14ac:dyDescent="0.2">
      <c r="B27" s="1" t="s">
        <v>33</v>
      </c>
      <c r="E27" s="20">
        <f t="shared" ref="E27:J27" si="0">E28+E29+E30</f>
        <v>49020</v>
      </c>
      <c r="F27" s="25">
        <f t="shared" si="0"/>
        <v>1200</v>
      </c>
      <c r="G27" s="25">
        <f t="shared" si="0"/>
        <v>13050</v>
      </c>
      <c r="H27" s="25">
        <f t="shared" si="0"/>
        <v>16350</v>
      </c>
      <c r="I27" s="25">
        <f t="shared" si="0"/>
        <v>8970</v>
      </c>
      <c r="J27" s="25">
        <f t="shared" si="0"/>
        <v>6960</v>
      </c>
      <c r="K27" s="25">
        <f>K28+K29+K30+10</f>
        <v>2250</v>
      </c>
      <c r="L27" s="21">
        <v>35984</v>
      </c>
      <c r="M27" s="21">
        <v>1753</v>
      </c>
    </row>
    <row r="28" spans="2:13" x14ac:dyDescent="0.2">
      <c r="C28" s="1" t="s">
        <v>24</v>
      </c>
      <c r="E28" s="20">
        <f>SUM(F28:K28)+230-10</f>
        <v>47760</v>
      </c>
      <c r="F28" s="21">
        <v>1010</v>
      </c>
      <c r="G28" s="21">
        <f>7890+5020</f>
        <v>12910</v>
      </c>
      <c r="H28" s="21">
        <v>16120</v>
      </c>
      <c r="I28" s="21">
        <v>8730</v>
      </c>
      <c r="J28" s="21">
        <v>6640</v>
      </c>
      <c r="K28" s="21">
        <f>970+870+290</f>
        <v>2130</v>
      </c>
      <c r="L28" s="21">
        <v>35724</v>
      </c>
      <c r="M28" s="21">
        <v>1747</v>
      </c>
    </row>
    <row r="29" spans="2:13" x14ac:dyDescent="0.2">
      <c r="C29" s="1" t="s">
        <v>31</v>
      </c>
      <c r="E29" s="20">
        <f>SUM(F29:K29)</f>
        <v>20</v>
      </c>
      <c r="F29" s="22" t="s">
        <v>26</v>
      </c>
      <c r="G29" s="22" t="s">
        <v>26</v>
      </c>
      <c r="H29" s="22" t="s">
        <v>26</v>
      </c>
      <c r="I29" s="22" t="s">
        <v>26</v>
      </c>
      <c r="J29" s="21">
        <v>20</v>
      </c>
      <c r="K29" s="22" t="s">
        <v>26</v>
      </c>
      <c r="L29" s="21">
        <v>60000</v>
      </c>
      <c r="M29" s="22" t="s">
        <v>26</v>
      </c>
    </row>
    <row r="30" spans="2:13" x14ac:dyDescent="0.2">
      <c r="C30" s="1" t="s">
        <v>32</v>
      </c>
      <c r="E30" s="20">
        <f>SUM(F30:K30)+10+20</f>
        <v>1240</v>
      </c>
      <c r="F30" s="21">
        <v>190</v>
      </c>
      <c r="G30" s="21">
        <v>140</v>
      </c>
      <c r="H30" s="21">
        <v>230</v>
      </c>
      <c r="I30" s="21">
        <v>240</v>
      </c>
      <c r="J30" s="21">
        <v>300</v>
      </c>
      <c r="K30" s="21">
        <v>110</v>
      </c>
      <c r="L30" s="21">
        <v>45728</v>
      </c>
      <c r="M30" s="21">
        <v>2009</v>
      </c>
    </row>
    <row r="31" spans="2:13" x14ac:dyDescent="0.2">
      <c r="E31" s="8"/>
    </row>
    <row r="32" spans="2:13" x14ac:dyDescent="0.2">
      <c r="B32" s="1" t="s">
        <v>34</v>
      </c>
      <c r="E32" s="20">
        <f t="shared" ref="E32:K32" si="1">E33+E34+E35</f>
        <v>5270</v>
      </c>
      <c r="F32" s="25">
        <f t="shared" si="1"/>
        <v>120</v>
      </c>
      <c r="G32" s="25">
        <f t="shared" si="1"/>
        <v>2140</v>
      </c>
      <c r="H32" s="25">
        <f t="shared" si="1"/>
        <v>1640</v>
      </c>
      <c r="I32" s="25">
        <f t="shared" si="1"/>
        <v>850</v>
      </c>
      <c r="J32" s="25">
        <f t="shared" si="1"/>
        <v>230</v>
      </c>
      <c r="K32" s="25">
        <f t="shared" si="1"/>
        <v>280</v>
      </c>
      <c r="L32" s="21">
        <v>28383</v>
      </c>
      <c r="M32" s="21">
        <v>1158</v>
      </c>
    </row>
    <row r="33" spans="2:13" x14ac:dyDescent="0.2">
      <c r="C33" s="1" t="s">
        <v>24</v>
      </c>
      <c r="E33" s="20">
        <f>SUM(F33:K33)+10</f>
        <v>5110</v>
      </c>
      <c r="F33" s="21">
        <v>110</v>
      </c>
      <c r="G33" s="21">
        <v>2040</v>
      </c>
      <c r="H33" s="21">
        <v>1620</v>
      </c>
      <c r="I33" s="21">
        <v>850</v>
      </c>
      <c r="J33" s="21">
        <v>220</v>
      </c>
      <c r="K33" s="21">
        <v>260</v>
      </c>
      <c r="L33" s="21">
        <v>28491</v>
      </c>
      <c r="M33" s="21">
        <v>1187</v>
      </c>
    </row>
    <row r="34" spans="2:13" x14ac:dyDescent="0.2">
      <c r="C34" s="1" t="s">
        <v>31</v>
      </c>
      <c r="E34" s="13" t="s">
        <v>26</v>
      </c>
      <c r="F34" s="22" t="s">
        <v>26</v>
      </c>
      <c r="G34" s="22" t="s">
        <v>26</v>
      </c>
      <c r="H34" s="22" t="s">
        <v>26</v>
      </c>
      <c r="I34" s="22" t="s">
        <v>26</v>
      </c>
      <c r="J34" s="22" t="s">
        <v>26</v>
      </c>
      <c r="K34" s="22" t="s">
        <v>26</v>
      </c>
      <c r="L34" s="22" t="s">
        <v>26</v>
      </c>
      <c r="M34" s="22" t="s">
        <v>26</v>
      </c>
    </row>
    <row r="35" spans="2:13" x14ac:dyDescent="0.2">
      <c r="C35" s="1" t="s">
        <v>32</v>
      </c>
      <c r="E35" s="20">
        <f>SUM(F35:K35)</f>
        <v>160</v>
      </c>
      <c r="F35" s="21">
        <v>10</v>
      </c>
      <c r="G35" s="21">
        <v>100</v>
      </c>
      <c r="H35" s="21">
        <v>20</v>
      </c>
      <c r="I35" s="22" t="s">
        <v>26</v>
      </c>
      <c r="J35" s="21">
        <v>10</v>
      </c>
      <c r="K35" s="21">
        <v>20</v>
      </c>
      <c r="L35" s="21">
        <v>25022</v>
      </c>
      <c r="M35" s="21">
        <v>254</v>
      </c>
    </row>
    <row r="36" spans="2:13" x14ac:dyDescent="0.2">
      <c r="E36" s="8"/>
    </row>
    <row r="37" spans="2:13" x14ac:dyDescent="0.2">
      <c r="B37" s="1" t="s">
        <v>35</v>
      </c>
      <c r="E37" s="20">
        <f t="shared" ref="E37:K37" si="2">E38+E39+E40</f>
        <v>2670</v>
      </c>
      <c r="F37" s="25">
        <f t="shared" si="2"/>
        <v>120</v>
      </c>
      <c r="G37" s="25">
        <f t="shared" si="2"/>
        <v>620</v>
      </c>
      <c r="H37" s="25">
        <f t="shared" si="2"/>
        <v>940</v>
      </c>
      <c r="I37" s="25">
        <f t="shared" si="2"/>
        <v>640</v>
      </c>
      <c r="J37" s="25">
        <f t="shared" si="2"/>
        <v>220</v>
      </c>
      <c r="K37" s="25">
        <f t="shared" si="2"/>
        <v>130</v>
      </c>
      <c r="L37" s="21">
        <v>35443</v>
      </c>
      <c r="M37" s="21">
        <v>2003</v>
      </c>
    </row>
    <row r="38" spans="2:13" x14ac:dyDescent="0.2">
      <c r="C38" s="1" t="s">
        <v>24</v>
      </c>
      <c r="E38" s="20">
        <f>SUM(F38:K38)</f>
        <v>2550</v>
      </c>
      <c r="F38" s="21">
        <v>90</v>
      </c>
      <c r="G38" s="21">
        <v>610</v>
      </c>
      <c r="H38" s="21">
        <v>880</v>
      </c>
      <c r="I38" s="21">
        <v>630</v>
      </c>
      <c r="J38" s="21">
        <v>220</v>
      </c>
      <c r="K38" s="21">
        <v>120</v>
      </c>
      <c r="L38" s="21">
        <v>35784</v>
      </c>
      <c r="M38" s="21">
        <v>2092</v>
      </c>
    </row>
    <row r="39" spans="2:13" x14ac:dyDescent="0.2">
      <c r="C39" s="1" t="s">
        <v>31</v>
      </c>
      <c r="E39" s="13" t="s">
        <v>26</v>
      </c>
      <c r="F39" s="22" t="s">
        <v>26</v>
      </c>
      <c r="G39" s="22" t="s">
        <v>26</v>
      </c>
      <c r="H39" s="22" t="s">
        <v>26</v>
      </c>
      <c r="I39" s="22" t="s">
        <v>26</v>
      </c>
      <c r="J39" s="22" t="s">
        <v>26</v>
      </c>
      <c r="K39" s="22" t="s">
        <v>26</v>
      </c>
      <c r="L39" s="22" t="s">
        <v>26</v>
      </c>
      <c r="M39" s="22" t="s">
        <v>26</v>
      </c>
    </row>
    <row r="40" spans="2:13" x14ac:dyDescent="0.2">
      <c r="C40" s="1" t="s">
        <v>32</v>
      </c>
      <c r="E40" s="20">
        <f>SUM(F40:K40)</f>
        <v>120</v>
      </c>
      <c r="F40" s="21">
        <v>30</v>
      </c>
      <c r="G40" s="21">
        <v>10</v>
      </c>
      <c r="H40" s="21">
        <v>60</v>
      </c>
      <c r="I40" s="21">
        <v>10</v>
      </c>
      <c r="J40" s="22" t="s">
        <v>26</v>
      </c>
      <c r="K40" s="21">
        <v>10</v>
      </c>
      <c r="L40" s="21">
        <v>28404</v>
      </c>
      <c r="M40" s="21">
        <v>152</v>
      </c>
    </row>
    <row r="41" spans="2:13" x14ac:dyDescent="0.2">
      <c r="E41" s="8"/>
    </row>
    <row r="42" spans="2:13" x14ac:dyDescent="0.2">
      <c r="B42" s="1" t="s">
        <v>36</v>
      </c>
      <c r="E42" s="20">
        <f>E43+E44+E45</f>
        <v>1880</v>
      </c>
      <c r="F42" s="25">
        <f>F43+F44+F45</f>
        <v>90</v>
      </c>
      <c r="G42" s="25">
        <f>G43+G44+G45+10</f>
        <v>700</v>
      </c>
      <c r="H42" s="25">
        <f>H43+H44+H45</f>
        <v>600</v>
      </c>
      <c r="I42" s="25">
        <f>I43+I44+I45+10</f>
        <v>420</v>
      </c>
      <c r="J42" s="25">
        <f>J43+J44+J45</f>
        <v>70</v>
      </c>
      <c r="K42" s="25">
        <f>K43+K44+K45-10</f>
        <v>10</v>
      </c>
      <c r="L42" s="21">
        <v>27024</v>
      </c>
      <c r="M42" s="21">
        <v>1118</v>
      </c>
    </row>
    <row r="43" spans="2:13" x14ac:dyDescent="0.2">
      <c r="C43" s="1" t="s">
        <v>24</v>
      </c>
      <c r="E43" s="20">
        <f>SUM(F43:K43)</f>
        <v>1810</v>
      </c>
      <c r="F43" s="21">
        <v>70</v>
      </c>
      <c r="G43" s="21">
        <v>690</v>
      </c>
      <c r="H43" s="21">
        <v>580</v>
      </c>
      <c r="I43" s="21">
        <v>390</v>
      </c>
      <c r="J43" s="21">
        <v>70</v>
      </c>
      <c r="K43" s="21">
        <v>10</v>
      </c>
      <c r="L43" s="21">
        <v>26109</v>
      </c>
      <c r="M43" s="21">
        <v>1160</v>
      </c>
    </row>
    <row r="44" spans="2:13" x14ac:dyDescent="0.2">
      <c r="C44" s="1" t="s">
        <v>31</v>
      </c>
      <c r="E44" s="13" t="s">
        <v>26</v>
      </c>
      <c r="F44" s="22" t="s">
        <v>26</v>
      </c>
      <c r="G44" s="22" t="s">
        <v>26</v>
      </c>
      <c r="H44" s="22" t="s">
        <v>26</v>
      </c>
      <c r="I44" s="22" t="s">
        <v>26</v>
      </c>
      <c r="J44" s="22" t="s">
        <v>26</v>
      </c>
      <c r="K44" s="22" t="s">
        <v>26</v>
      </c>
      <c r="L44" s="22" t="s">
        <v>26</v>
      </c>
      <c r="M44" s="22" t="s">
        <v>26</v>
      </c>
    </row>
    <row r="45" spans="2:13" x14ac:dyDescent="0.2">
      <c r="C45" s="1" t="s">
        <v>32</v>
      </c>
      <c r="E45" s="20">
        <f>SUM(F45:K45)</f>
        <v>70</v>
      </c>
      <c r="F45" s="21">
        <v>20</v>
      </c>
      <c r="G45" s="22" t="s">
        <v>26</v>
      </c>
      <c r="H45" s="21">
        <v>20</v>
      </c>
      <c r="I45" s="21">
        <v>20</v>
      </c>
      <c r="J45" s="22" t="s">
        <v>26</v>
      </c>
      <c r="K45" s="21">
        <v>10</v>
      </c>
      <c r="L45" s="21">
        <v>51103</v>
      </c>
      <c r="M45" s="22" t="s">
        <v>26</v>
      </c>
    </row>
    <row r="46" spans="2:13" x14ac:dyDescent="0.2">
      <c r="E46" s="8"/>
    </row>
    <row r="47" spans="2:13" x14ac:dyDescent="0.2">
      <c r="B47" s="1" t="s">
        <v>37</v>
      </c>
      <c r="E47" s="20">
        <f>E48+E49+E50</f>
        <v>2310</v>
      </c>
      <c r="F47" s="25">
        <f>F48+F49+F50</f>
        <v>130</v>
      </c>
      <c r="G47" s="25">
        <f>G48+G49+G50+10</f>
        <v>1300</v>
      </c>
      <c r="H47" s="25">
        <f>H48+H49+H50</f>
        <v>590</v>
      </c>
      <c r="I47" s="25">
        <f>I48+I49+I50</f>
        <v>240</v>
      </c>
      <c r="J47" s="25">
        <f>J48+J49+J50-10</f>
        <v>20</v>
      </c>
      <c r="K47" s="25">
        <f>K48+K49+K50-10+10</f>
        <v>20</v>
      </c>
      <c r="L47" s="21">
        <v>18803</v>
      </c>
      <c r="M47" s="21">
        <v>1051</v>
      </c>
    </row>
    <row r="48" spans="2:13" x14ac:dyDescent="0.2">
      <c r="C48" s="1" t="s">
        <v>24</v>
      </c>
      <c r="E48" s="20">
        <f>SUM(F48:K48)+10</f>
        <v>2220</v>
      </c>
      <c r="F48" s="21">
        <v>120</v>
      </c>
      <c r="G48" s="21">
        <v>1270</v>
      </c>
      <c r="H48" s="21">
        <v>570</v>
      </c>
      <c r="I48" s="21">
        <v>220</v>
      </c>
      <c r="J48" s="21">
        <v>20</v>
      </c>
      <c r="K48" s="21">
        <v>10</v>
      </c>
      <c r="L48" s="21">
        <v>17924</v>
      </c>
      <c r="M48" s="21">
        <v>1021</v>
      </c>
    </row>
    <row r="49" spans="2:13" x14ac:dyDescent="0.2">
      <c r="C49" s="1" t="s">
        <v>31</v>
      </c>
      <c r="E49" s="13" t="s">
        <v>26</v>
      </c>
      <c r="F49" s="22" t="s">
        <v>26</v>
      </c>
      <c r="G49" s="22" t="s">
        <v>26</v>
      </c>
      <c r="H49" s="22" t="s">
        <v>26</v>
      </c>
      <c r="I49" s="22" t="s">
        <v>26</v>
      </c>
      <c r="J49" s="22" t="s">
        <v>26</v>
      </c>
      <c r="K49" s="22" t="s">
        <v>26</v>
      </c>
      <c r="L49" s="22" t="s">
        <v>26</v>
      </c>
      <c r="M49" s="22" t="s">
        <v>26</v>
      </c>
    </row>
    <row r="50" spans="2:13" x14ac:dyDescent="0.2">
      <c r="C50" s="1" t="s">
        <v>32</v>
      </c>
      <c r="E50" s="20">
        <f>SUM(F50:K50)</f>
        <v>90</v>
      </c>
      <c r="F50" s="21">
        <v>10</v>
      </c>
      <c r="G50" s="21">
        <v>20</v>
      </c>
      <c r="H50" s="21">
        <v>20</v>
      </c>
      <c r="I50" s="21">
        <v>20</v>
      </c>
      <c r="J50" s="21">
        <v>10</v>
      </c>
      <c r="K50" s="21">
        <v>10</v>
      </c>
      <c r="L50" s="21">
        <v>39507</v>
      </c>
      <c r="M50" s="21">
        <v>1762</v>
      </c>
    </row>
    <row r="51" spans="2:13" x14ac:dyDescent="0.2">
      <c r="E51" s="8"/>
    </row>
    <row r="52" spans="2:13" x14ac:dyDescent="0.2">
      <c r="B52" s="1" t="s">
        <v>38</v>
      </c>
      <c r="E52" s="20">
        <f>E53+E54+E55</f>
        <v>7710</v>
      </c>
      <c r="F52" s="25">
        <f>F53+F54+F55</f>
        <v>190</v>
      </c>
      <c r="G52" s="25">
        <f>G53+G54+G55+10</f>
        <v>2080</v>
      </c>
      <c r="H52" s="25">
        <f>H53+H54+H55</f>
        <v>3260</v>
      </c>
      <c r="I52" s="25">
        <f>I53+I54+I55-10</f>
        <v>1300</v>
      </c>
      <c r="J52" s="25">
        <f>J53+J54+J55-10</f>
        <v>700</v>
      </c>
      <c r="K52" s="25">
        <f>K53+K54+K55-10+10</f>
        <v>120</v>
      </c>
      <c r="L52" s="21">
        <v>31702</v>
      </c>
      <c r="M52" s="21">
        <v>930</v>
      </c>
    </row>
    <row r="53" spans="2:13" x14ac:dyDescent="0.2">
      <c r="C53" s="1" t="s">
        <v>24</v>
      </c>
      <c r="E53" s="20">
        <f>SUM(F53:K53)+50</f>
        <v>7410</v>
      </c>
      <c r="F53" s="21">
        <v>150</v>
      </c>
      <c r="G53" s="21">
        <f>720+1330</f>
        <v>2050</v>
      </c>
      <c r="H53" s="21">
        <v>3140</v>
      </c>
      <c r="I53" s="21">
        <v>1250</v>
      </c>
      <c r="J53" s="21">
        <v>700</v>
      </c>
      <c r="K53" s="21">
        <v>70</v>
      </c>
      <c r="L53" s="21">
        <v>31253</v>
      </c>
      <c r="M53" s="21">
        <v>939</v>
      </c>
    </row>
    <row r="54" spans="2:13" x14ac:dyDescent="0.2">
      <c r="C54" s="1" t="s">
        <v>31</v>
      </c>
      <c r="E54" s="20">
        <f>SUM(F54:K54)</f>
        <v>10</v>
      </c>
      <c r="F54" s="21">
        <v>10</v>
      </c>
      <c r="G54" s="22" t="s">
        <v>26</v>
      </c>
      <c r="H54" s="22" t="s">
        <v>26</v>
      </c>
      <c r="I54" s="22" t="s">
        <v>26</v>
      </c>
      <c r="J54" s="22" t="s">
        <v>26</v>
      </c>
      <c r="K54" s="22" t="s">
        <v>26</v>
      </c>
      <c r="L54" s="22" t="s">
        <v>26</v>
      </c>
      <c r="M54" s="22" t="s">
        <v>26</v>
      </c>
    </row>
    <row r="55" spans="2:13" x14ac:dyDescent="0.2">
      <c r="C55" s="1" t="s">
        <v>32</v>
      </c>
      <c r="E55" s="20">
        <f>SUM(F55:K55)</f>
        <v>290</v>
      </c>
      <c r="F55" s="21">
        <v>30</v>
      </c>
      <c r="G55" s="21">
        <v>20</v>
      </c>
      <c r="H55" s="21">
        <v>120</v>
      </c>
      <c r="I55" s="21">
        <v>60</v>
      </c>
      <c r="J55" s="21">
        <v>10</v>
      </c>
      <c r="K55" s="21">
        <v>50</v>
      </c>
      <c r="L55" s="21">
        <v>43884</v>
      </c>
      <c r="M55" s="21">
        <v>732</v>
      </c>
    </row>
    <row r="56" spans="2:13" x14ac:dyDescent="0.2">
      <c r="E56" s="8"/>
    </row>
    <row r="57" spans="2:13" x14ac:dyDescent="0.2">
      <c r="B57" s="1" t="s">
        <v>39</v>
      </c>
      <c r="E57" s="20">
        <f>E58+E59+E60+10</f>
        <v>5170</v>
      </c>
      <c r="F57" s="25">
        <f>F58+F59+F60</f>
        <v>220</v>
      </c>
      <c r="G57" s="25">
        <f>G58+G59+G60</f>
        <v>2630</v>
      </c>
      <c r="H57" s="25">
        <f>H58+H59+H60</f>
        <v>1520</v>
      </c>
      <c r="I57" s="25">
        <f>I58+I59+I60</f>
        <v>430</v>
      </c>
      <c r="J57" s="25">
        <f>J58+J59+J60</f>
        <v>300</v>
      </c>
      <c r="K57" s="25">
        <f>K58+K59+K60-10</f>
        <v>50</v>
      </c>
      <c r="L57" s="21">
        <v>22191</v>
      </c>
      <c r="M57" s="21">
        <v>667</v>
      </c>
    </row>
    <row r="58" spans="2:13" x14ac:dyDescent="0.2">
      <c r="C58" s="1" t="s">
        <v>24</v>
      </c>
      <c r="E58" s="20">
        <f>SUM(F58:K58)</f>
        <v>4920</v>
      </c>
      <c r="F58" s="21">
        <v>180</v>
      </c>
      <c r="G58" s="21">
        <f>1550+1030</f>
        <v>2580</v>
      </c>
      <c r="H58" s="21">
        <v>1490</v>
      </c>
      <c r="I58" s="21">
        <v>390</v>
      </c>
      <c r="J58" s="21">
        <v>270</v>
      </c>
      <c r="K58" s="21">
        <v>10</v>
      </c>
      <c r="L58" s="21">
        <v>20861</v>
      </c>
      <c r="M58" s="21">
        <v>641</v>
      </c>
    </row>
    <row r="59" spans="2:13" x14ac:dyDescent="0.2">
      <c r="C59" s="1" t="s">
        <v>31</v>
      </c>
      <c r="E59" s="13" t="s">
        <v>26</v>
      </c>
      <c r="F59" s="22" t="s">
        <v>26</v>
      </c>
      <c r="G59" s="22" t="s">
        <v>26</v>
      </c>
      <c r="H59" s="22" t="s">
        <v>26</v>
      </c>
      <c r="I59" s="22" t="s">
        <v>26</v>
      </c>
      <c r="J59" s="22" t="s">
        <v>26</v>
      </c>
      <c r="K59" s="22" t="s">
        <v>26</v>
      </c>
      <c r="L59" s="22" t="s">
        <v>26</v>
      </c>
      <c r="M59" s="22" t="s">
        <v>26</v>
      </c>
    </row>
    <row r="60" spans="2:13" x14ac:dyDescent="0.2">
      <c r="C60" s="1" t="s">
        <v>32</v>
      </c>
      <c r="E60" s="20">
        <f>SUM(F60:K60)</f>
        <v>240</v>
      </c>
      <c r="F60" s="21">
        <v>40</v>
      </c>
      <c r="G60" s="21">
        <v>50</v>
      </c>
      <c r="H60" s="21">
        <v>30</v>
      </c>
      <c r="I60" s="21">
        <v>40</v>
      </c>
      <c r="J60" s="21">
        <v>30</v>
      </c>
      <c r="K60" s="21">
        <v>50</v>
      </c>
      <c r="L60" s="21">
        <v>49592</v>
      </c>
      <c r="M60" s="21">
        <v>1206</v>
      </c>
    </row>
    <row r="61" spans="2:13" x14ac:dyDescent="0.2">
      <c r="E61" s="8"/>
    </row>
    <row r="62" spans="2:13" x14ac:dyDescent="0.2">
      <c r="B62" s="1" t="s">
        <v>40</v>
      </c>
      <c r="E62" s="20">
        <f>E63+E64+E65</f>
        <v>1570</v>
      </c>
      <c r="F62" s="25">
        <f>F63+F64+F65</f>
        <v>100</v>
      </c>
      <c r="G62" s="25">
        <f>G63+G64+G65</f>
        <v>340</v>
      </c>
      <c r="H62" s="25">
        <f>H63+H64+H65+10</f>
        <v>290</v>
      </c>
      <c r="I62" s="25">
        <f>I63+I64+I65</f>
        <v>540</v>
      </c>
      <c r="J62" s="25">
        <f>J63+J64+J65</f>
        <v>230</v>
      </c>
      <c r="K62" s="25">
        <f>K63+K64+K65</f>
        <v>80</v>
      </c>
      <c r="L62" s="21">
        <v>40573</v>
      </c>
      <c r="M62" s="21">
        <v>2665</v>
      </c>
    </row>
    <row r="63" spans="2:13" x14ac:dyDescent="0.2">
      <c r="C63" s="1" t="s">
        <v>24</v>
      </c>
      <c r="E63" s="20">
        <f>SUM(F63:K63)</f>
        <v>1500</v>
      </c>
      <c r="F63" s="21">
        <v>70</v>
      </c>
      <c r="G63" s="21">
        <v>340</v>
      </c>
      <c r="H63" s="21">
        <v>280</v>
      </c>
      <c r="I63" s="21">
        <v>540</v>
      </c>
      <c r="J63" s="21">
        <v>210</v>
      </c>
      <c r="K63" s="21">
        <v>60</v>
      </c>
      <c r="L63" s="21">
        <v>39959</v>
      </c>
      <c r="M63" s="21">
        <v>2688</v>
      </c>
    </row>
    <row r="64" spans="2:13" x14ac:dyDescent="0.2">
      <c r="C64" s="1" t="s">
        <v>31</v>
      </c>
      <c r="E64" s="13" t="s">
        <v>26</v>
      </c>
      <c r="F64" s="22" t="s">
        <v>26</v>
      </c>
      <c r="G64" s="22" t="s">
        <v>26</v>
      </c>
      <c r="H64" s="22" t="s">
        <v>26</v>
      </c>
      <c r="I64" s="22" t="s">
        <v>26</v>
      </c>
      <c r="J64" s="22" t="s">
        <v>26</v>
      </c>
      <c r="K64" s="22" t="s">
        <v>26</v>
      </c>
      <c r="L64" s="22" t="s">
        <v>26</v>
      </c>
      <c r="M64" s="22" t="s">
        <v>26</v>
      </c>
    </row>
    <row r="65" spans="1:13" x14ac:dyDescent="0.2">
      <c r="C65" s="1" t="s">
        <v>32</v>
      </c>
      <c r="E65" s="20">
        <f>SUM(F65:K65)</f>
        <v>70</v>
      </c>
      <c r="F65" s="21">
        <v>30</v>
      </c>
      <c r="G65" s="22" t="s">
        <v>26</v>
      </c>
      <c r="H65" s="22" t="s">
        <v>26</v>
      </c>
      <c r="I65" s="22" t="s">
        <v>26</v>
      </c>
      <c r="J65" s="21">
        <v>20</v>
      </c>
      <c r="K65" s="21">
        <v>20</v>
      </c>
      <c r="L65" s="21">
        <v>54072</v>
      </c>
      <c r="M65" s="21">
        <v>2170</v>
      </c>
    </row>
    <row r="66" spans="1:13" x14ac:dyDescent="0.2">
      <c r="E66" s="8"/>
    </row>
    <row r="67" spans="1:13" x14ac:dyDescent="0.2">
      <c r="B67" s="1" t="s">
        <v>41</v>
      </c>
      <c r="E67" s="20">
        <f>E68+E69+E70</f>
        <v>770</v>
      </c>
      <c r="F67" s="25">
        <f>F68+F69+F70</f>
        <v>60</v>
      </c>
      <c r="G67" s="25">
        <f>G68+G69+G70</f>
        <v>530</v>
      </c>
      <c r="H67" s="25">
        <f>H68+H69+H70+10</f>
        <v>150</v>
      </c>
      <c r="I67" s="25">
        <f>I68+I69+I70</f>
        <v>40</v>
      </c>
      <c r="J67" s="17" t="s">
        <v>26</v>
      </c>
      <c r="K67" s="17" t="s">
        <v>26</v>
      </c>
      <c r="L67" s="21">
        <v>12411</v>
      </c>
      <c r="M67" s="21">
        <v>427</v>
      </c>
    </row>
    <row r="68" spans="1:13" x14ac:dyDescent="0.2">
      <c r="C68" s="1" t="s">
        <v>24</v>
      </c>
      <c r="E68" s="20">
        <f>SUM(F68:K68)</f>
        <v>710</v>
      </c>
      <c r="F68" s="21">
        <v>60</v>
      </c>
      <c r="G68" s="21">
        <v>490</v>
      </c>
      <c r="H68" s="21">
        <v>120</v>
      </c>
      <c r="I68" s="21">
        <v>40</v>
      </c>
      <c r="J68" s="22" t="s">
        <v>26</v>
      </c>
      <c r="K68" s="22" t="s">
        <v>26</v>
      </c>
      <c r="L68" s="21">
        <v>11741</v>
      </c>
      <c r="M68" s="21">
        <v>361</v>
      </c>
    </row>
    <row r="69" spans="1:13" x14ac:dyDescent="0.2">
      <c r="C69" s="1" t="s">
        <v>31</v>
      </c>
      <c r="E69" s="20">
        <f>SUM(F69:K69)</f>
        <v>10</v>
      </c>
      <c r="F69" s="22" t="s">
        <v>26</v>
      </c>
      <c r="G69" s="21">
        <v>10</v>
      </c>
      <c r="H69" s="22" t="s">
        <v>26</v>
      </c>
      <c r="I69" s="22" t="s">
        <v>26</v>
      </c>
      <c r="J69" s="22" t="s">
        <v>26</v>
      </c>
      <c r="K69" s="22" t="s">
        <v>26</v>
      </c>
      <c r="L69" s="21">
        <v>7500</v>
      </c>
      <c r="M69" s="22" t="s">
        <v>26</v>
      </c>
    </row>
    <row r="70" spans="1:13" x14ac:dyDescent="0.2">
      <c r="C70" s="1" t="s">
        <v>32</v>
      </c>
      <c r="E70" s="20">
        <f>SUM(F70:K70)</f>
        <v>50</v>
      </c>
      <c r="F70" s="22" t="s">
        <v>26</v>
      </c>
      <c r="G70" s="21">
        <v>30</v>
      </c>
      <c r="H70" s="21">
        <v>20</v>
      </c>
      <c r="I70" s="22" t="s">
        <v>26</v>
      </c>
      <c r="J70" s="22" t="s">
        <v>26</v>
      </c>
      <c r="K70" s="22" t="s">
        <v>26</v>
      </c>
      <c r="L70" s="21">
        <v>23438</v>
      </c>
      <c r="M70" s="21">
        <v>1500</v>
      </c>
    </row>
    <row r="71" spans="1:13" ht="18" thickBot="1" x14ac:dyDescent="0.25">
      <c r="B71" s="5"/>
      <c r="C71" s="5"/>
      <c r="D71" s="5"/>
      <c r="E71" s="26"/>
      <c r="F71" s="5"/>
      <c r="G71" s="5"/>
      <c r="H71" s="5"/>
      <c r="I71" s="5"/>
      <c r="J71" s="5"/>
      <c r="K71" s="5"/>
      <c r="L71" s="5"/>
      <c r="M71" s="5"/>
    </row>
    <row r="72" spans="1:13" x14ac:dyDescent="0.2">
      <c r="D72" s="1" t="s">
        <v>42</v>
      </c>
      <c r="H72" s="1" t="s">
        <v>43</v>
      </c>
    </row>
    <row r="73" spans="1:13" x14ac:dyDescent="0.2">
      <c r="A73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E6" s="4" t="s">
        <v>44</v>
      </c>
      <c r="G6" s="3"/>
    </row>
    <row r="7" spans="1:11" ht="18" thickBot="1" x14ac:dyDescent="0.25">
      <c r="B7" s="5"/>
      <c r="C7" s="5"/>
      <c r="D7" s="27" t="s">
        <v>45</v>
      </c>
      <c r="E7" s="5"/>
      <c r="F7" s="7" t="s">
        <v>46</v>
      </c>
      <c r="G7" s="5"/>
      <c r="H7" s="5"/>
      <c r="I7" s="5"/>
      <c r="J7" s="7" t="s">
        <v>47</v>
      </c>
      <c r="K7" s="5"/>
    </row>
    <row r="8" spans="1:11" x14ac:dyDescent="0.2">
      <c r="D8" s="8"/>
      <c r="E8" s="9"/>
      <c r="F8" s="9"/>
      <c r="G8" s="9"/>
      <c r="H8" s="9"/>
      <c r="I8" s="9"/>
      <c r="J8" s="9"/>
      <c r="K8" s="9"/>
    </row>
    <row r="9" spans="1:11" x14ac:dyDescent="0.2">
      <c r="D9" s="14" t="s">
        <v>48</v>
      </c>
      <c r="E9" s="8"/>
      <c r="F9" s="9"/>
      <c r="G9" s="9"/>
      <c r="H9" s="9"/>
      <c r="I9" s="9"/>
      <c r="J9" s="9"/>
      <c r="K9" s="12" t="s">
        <v>49</v>
      </c>
    </row>
    <row r="10" spans="1:11" x14ac:dyDescent="0.2">
      <c r="D10" s="14" t="s">
        <v>50</v>
      </c>
      <c r="E10" s="12" t="s">
        <v>51</v>
      </c>
      <c r="F10" s="8"/>
      <c r="G10" s="14" t="s">
        <v>52</v>
      </c>
      <c r="H10" s="8"/>
      <c r="I10" s="8"/>
      <c r="J10" s="8"/>
      <c r="K10" s="12" t="s">
        <v>53</v>
      </c>
    </row>
    <row r="11" spans="1:11" x14ac:dyDescent="0.2">
      <c r="B11" s="9"/>
      <c r="C11" s="9"/>
      <c r="D11" s="28"/>
      <c r="E11" s="11" t="s">
        <v>54</v>
      </c>
      <c r="F11" s="16" t="s">
        <v>55</v>
      </c>
      <c r="G11" s="16" t="s">
        <v>56</v>
      </c>
      <c r="H11" s="16" t="s">
        <v>57</v>
      </c>
      <c r="I11" s="16" t="s">
        <v>58</v>
      </c>
      <c r="J11" s="16" t="s">
        <v>59</v>
      </c>
      <c r="K11" s="11" t="s">
        <v>54</v>
      </c>
    </row>
    <row r="12" spans="1:11" x14ac:dyDescent="0.2">
      <c r="D12" s="8"/>
    </row>
    <row r="13" spans="1:11" x14ac:dyDescent="0.2">
      <c r="C13" s="29" t="s">
        <v>60</v>
      </c>
      <c r="D13" s="30">
        <f t="shared" ref="D13:K13" si="0">SUM(D15:D70)</f>
        <v>365384</v>
      </c>
      <c r="E13" s="31">
        <f t="shared" si="0"/>
        <v>359132</v>
      </c>
      <c r="F13" s="31">
        <f t="shared" si="0"/>
        <v>257081</v>
      </c>
      <c r="G13" s="31">
        <f t="shared" si="0"/>
        <v>21340</v>
      </c>
      <c r="H13" s="31">
        <f t="shared" si="0"/>
        <v>68736</v>
      </c>
      <c r="I13" s="31">
        <f t="shared" si="0"/>
        <v>9940</v>
      </c>
      <c r="J13" s="31">
        <f t="shared" si="0"/>
        <v>2035</v>
      </c>
      <c r="K13" s="31">
        <f t="shared" si="0"/>
        <v>6252</v>
      </c>
    </row>
    <row r="14" spans="1:11" x14ac:dyDescent="0.2">
      <c r="D14" s="8"/>
      <c r="G14" s="32"/>
      <c r="H14" s="32"/>
      <c r="I14" s="32"/>
    </row>
    <row r="15" spans="1:11" x14ac:dyDescent="0.2">
      <c r="C15" s="1" t="s">
        <v>61</v>
      </c>
      <c r="D15" s="20">
        <f t="shared" ref="D15:D21" si="1">E15+K15</f>
        <v>139694</v>
      </c>
      <c r="E15" s="33">
        <f t="shared" ref="E15:E21" si="2">SUM(F15:J15)</f>
        <v>136289</v>
      </c>
      <c r="F15" s="34">
        <v>85762</v>
      </c>
      <c r="G15" s="34">
        <v>9429</v>
      </c>
      <c r="H15" s="34">
        <v>35949</v>
      </c>
      <c r="I15" s="34">
        <v>4534</v>
      </c>
      <c r="J15" s="34">
        <v>615</v>
      </c>
      <c r="K15" s="34">
        <v>3405</v>
      </c>
    </row>
    <row r="16" spans="1:11" x14ac:dyDescent="0.2">
      <c r="C16" s="1" t="s">
        <v>62</v>
      </c>
      <c r="D16" s="20">
        <f t="shared" si="1"/>
        <v>15829</v>
      </c>
      <c r="E16" s="33">
        <f t="shared" si="2"/>
        <v>15612</v>
      </c>
      <c r="F16" s="34">
        <v>10512</v>
      </c>
      <c r="G16" s="34">
        <v>715</v>
      </c>
      <c r="H16" s="34">
        <v>4033</v>
      </c>
      <c r="I16" s="34">
        <v>259</v>
      </c>
      <c r="J16" s="34">
        <v>93</v>
      </c>
      <c r="K16" s="34">
        <v>217</v>
      </c>
    </row>
    <row r="17" spans="3:11" x14ac:dyDescent="0.2">
      <c r="C17" s="1" t="s">
        <v>63</v>
      </c>
      <c r="D17" s="20">
        <f t="shared" si="1"/>
        <v>15516</v>
      </c>
      <c r="E17" s="33">
        <f t="shared" si="2"/>
        <v>15438</v>
      </c>
      <c r="F17" s="34">
        <v>12676</v>
      </c>
      <c r="G17" s="34">
        <v>643</v>
      </c>
      <c r="H17" s="34">
        <v>1827</v>
      </c>
      <c r="I17" s="34">
        <v>236</v>
      </c>
      <c r="J17" s="34">
        <v>56</v>
      </c>
      <c r="K17" s="34">
        <v>78</v>
      </c>
    </row>
    <row r="18" spans="3:11" x14ac:dyDescent="0.2">
      <c r="C18" s="1" t="s">
        <v>64</v>
      </c>
      <c r="D18" s="20">
        <f t="shared" si="1"/>
        <v>10175</v>
      </c>
      <c r="E18" s="33">
        <f t="shared" si="2"/>
        <v>10038</v>
      </c>
      <c r="F18" s="34">
        <v>7903</v>
      </c>
      <c r="G18" s="34">
        <v>468</v>
      </c>
      <c r="H18" s="34">
        <v>1411</v>
      </c>
      <c r="I18" s="34">
        <v>212</v>
      </c>
      <c r="J18" s="34">
        <v>44</v>
      </c>
      <c r="K18" s="34">
        <v>137</v>
      </c>
    </row>
    <row r="19" spans="3:11" x14ac:dyDescent="0.2">
      <c r="C19" s="1" t="s">
        <v>65</v>
      </c>
      <c r="D19" s="20">
        <f t="shared" si="1"/>
        <v>9268</v>
      </c>
      <c r="E19" s="33">
        <f t="shared" si="2"/>
        <v>9132</v>
      </c>
      <c r="F19" s="34">
        <v>6585</v>
      </c>
      <c r="G19" s="34">
        <v>986</v>
      </c>
      <c r="H19" s="34">
        <v>1203</v>
      </c>
      <c r="I19" s="34">
        <v>215</v>
      </c>
      <c r="J19" s="34">
        <v>143</v>
      </c>
      <c r="K19" s="34">
        <v>136</v>
      </c>
    </row>
    <row r="20" spans="3:11" x14ac:dyDescent="0.2">
      <c r="C20" s="1" t="s">
        <v>66</v>
      </c>
      <c r="D20" s="20">
        <f t="shared" si="1"/>
        <v>24841</v>
      </c>
      <c r="E20" s="33">
        <f t="shared" si="2"/>
        <v>24647</v>
      </c>
      <c r="F20" s="34">
        <v>16555</v>
      </c>
      <c r="G20" s="34">
        <v>1325</v>
      </c>
      <c r="H20" s="34">
        <v>5658</v>
      </c>
      <c r="I20" s="34">
        <v>944</v>
      </c>
      <c r="J20" s="34">
        <v>165</v>
      </c>
      <c r="K20" s="34">
        <v>194</v>
      </c>
    </row>
    <row r="21" spans="3:11" x14ac:dyDescent="0.2">
      <c r="C21" s="1" t="s">
        <v>67</v>
      </c>
      <c r="D21" s="20">
        <f t="shared" si="1"/>
        <v>13610</v>
      </c>
      <c r="E21" s="33">
        <f t="shared" si="2"/>
        <v>13430</v>
      </c>
      <c r="F21" s="34">
        <v>8637</v>
      </c>
      <c r="G21" s="34">
        <v>989</v>
      </c>
      <c r="H21" s="34">
        <v>3178</v>
      </c>
      <c r="I21" s="34">
        <v>505</v>
      </c>
      <c r="J21" s="34">
        <v>121</v>
      </c>
      <c r="K21" s="34">
        <v>180</v>
      </c>
    </row>
    <row r="22" spans="3:11" x14ac:dyDescent="0.2">
      <c r="D22" s="8"/>
      <c r="E22" s="33"/>
    </row>
    <row r="23" spans="3:11" x14ac:dyDescent="0.2">
      <c r="C23" s="1" t="s">
        <v>68</v>
      </c>
      <c r="D23" s="20">
        <f t="shared" ref="D23:D31" si="3">E23+K23</f>
        <v>4415</v>
      </c>
      <c r="E23" s="33">
        <f t="shared" ref="E23:E31" si="4">SUM(F23:J23)</f>
        <v>4374</v>
      </c>
      <c r="F23" s="34">
        <v>3613</v>
      </c>
      <c r="G23" s="34">
        <v>24</v>
      </c>
      <c r="H23" s="34">
        <v>640</v>
      </c>
      <c r="I23" s="34">
        <v>68</v>
      </c>
      <c r="J23" s="34">
        <v>29</v>
      </c>
      <c r="K23" s="34">
        <v>41</v>
      </c>
    </row>
    <row r="24" spans="3:11" x14ac:dyDescent="0.2">
      <c r="C24" s="1" t="s">
        <v>69</v>
      </c>
      <c r="D24" s="20">
        <f t="shared" si="3"/>
        <v>2703</v>
      </c>
      <c r="E24" s="33">
        <f t="shared" si="4"/>
        <v>2694</v>
      </c>
      <c r="F24" s="34">
        <v>2259</v>
      </c>
      <c r="G24" s="34">
        <v>176</v>
      </c>
      <c r="H24" s="34">
        <v>237</v>
      </c>
      <c r="I24" s="34">
        <v>13</v>
      </c>
      <c r="J24" s="34">
        <v>9</v>
      </c>
      <c r="K24" s="34">
        <v>9</v>
      </c>
    </row>
    <row r="25" spans="3:11" x14ac:dyDescent="0.2">
      <c r="C25" s="1" t="s">
        <v>70</v>
      </c>
      <c r="D25" s="20">
        <f t="shared" si="3"/>
        <v>1575</v>
      </c>
      <c r="E25" s="33">
        <f t="shared" si="4"/>
        <v>1574</v>
      </c>
      <c r="F25" s="34">
        <v>1446</v>
      </c>
      <c r="G25" s="34">
        <v>34</v>
      </c>
      <c r="H25" s="34">
        <v>70</v>
      </c>
      <c r="I25" s="34">
        <v>16</v>
      </c>
      <c r="J25" s="34">
        <v>8</v>
      </c>
      <c r="K25" s="34">
        <v>1</v>
      </c>
    </row>
    <row r="26" spans="3:11" x14ac:dyDescent="0.2">
      <c r="C26" s="1" t="s">
        <v>71</v>
      </c>
      <c r="D26" s="20">
        <f t="shared" si="3"/>
        <v>4317</v>
      </c>
      <c r="E26" s="33">
        <f t="shared" si="4"/>
        <v>4286</v>
      </c>
      <c r="F26" s="34">
        <v>3735</v>
      </c>
      <c r="G26" s="34">
        <v>37</v>
      </c>
      <c r="H26" s="34">
        <v>463</v>
      </c>
      <c r="I26" s="34">
        <v>28</v>
      </c>
      <c r="J26" s="34">
        <v>23</v>
      </c>
      <c r="K26" s="34">
        <v>31</v>
      </c>
    </row>
    <row r="27" spans="3:11" x14ac:dyDescent="0.2">
      <c r="C27" s="1" t="s">
        <v>72</v>
      </c>
      <c r="D27" s="20">
        <f t="shared" si="3"/>
        <v>4800</v>
      </c>
      <c r="E27" s="33">
        <f t="shared" si="4"/>
        <v>4767</v>
      </c>
      <c r="F27" s="34">
        <v>4216</v>
      </c>
      <c r="G27" s="34">
        <v>107</v>
      </c>
      <c r="H27" s="34">
        <v>375</v>
      </c>
      <c r="I27" s="34">
        <v>60</v>
      </c>
      <c r="J27" s="34">
        <v>9</v>
      </c>
      <c r="K27" s="34">
        <v>33</v>
      </c>
    </row>
    <row r="28" spans="3:11" x14ac:dyDescent="0.2">
      <c r="C28" s="1" t="s">
        <v>73</v>
      </c>
      <c r="D28" s="20">
        <f t="shared" si="3"/>
        <v>2731</v>
      </c>
      <c r="E28" s="33">
        <f t="shared" si="4"/>
        <v>2718</v>
      </c>
      <c r="F28" s="34">
        <v>2184</v>
      </c>
      <c r="G28" s="34">
        <v>281</v>
      </c>
      <c r="H28" s="34">
        <v>239</v>
      </c>
      <c r="I28" s="34">
        <v>4</v>
      </c>
      <c r="J28" s="34">
        <v>10</v>
      </c>
      <c r="K28" s="34">
        <v>13</v>
      </c>
    </row>
    <row r="29" spans="3:11" x14ac:dyDescent="0.2">
      <c r="C29" s="1" t="s">
        <v>74</v>
      </c>
      <c r="D29" s="20">
        <f t="shared" si="3"/>
        <v>2352</v>
      </c>
      <c r="E29" s="33">
        <f t="shared" si="4"/>
        <v>2337</v>
      </c>
      <c r="F29" s="34">
        <v>2171</v>
      </c>
      <c r="G29" s="34">
        <v>85</v>
      </c>
      <c r="H29" s="34">
        <v>68</v>
      </c>
      <c r="I29" s="34">
        <v>4</v>
      </c>
      <c r="J29" s="34">
        <v>9</v>
      </c>
      <c r="K29" s="34">
        <v>15</v>
      </c>
    </row>
    <row r="30" spans="3:11" x14ac:dyDescent="0.2">
      <c r="C30" s="1" t="s">
        <v>75</v>
      </c>
      <c r="D30" s="20">
        <f t="shared" si="3"/>
        <v>5928</v>
      </c>
      <c r="E30" s="33">
        <f t="shared" si="4"/>
        <v>5888</v>
      </c>
      <c r="F30" s="34">
        <v>5245</v>
      </c>
      <c r="G30" s="34">
        <v>193</v>
      </c>
      <c r="H30" s="34">
        <v>349</v>
      </c>
      <c r="I30" s="34">
        <v>69</v>
      </c>
      <c r="J30" s="34">
        <v>32</v>
      </c>
      <c r="K30" s="34">
        <v>40</v>
      </c>
    </row>
    <row r="31" spans="3:11" x14ac:dyDescent="0.2">
      <c r="C31" s="1" t="s">
        <v>76</v>
      </c>
      <c r="D31" s="20">
        <f t="shared" si="3"/>
        <v>12973</v>
      </c>
      <c r="E31" s="33">
        <f t="shared" si="4"/>
        <v>12938</v>
      </c>
      <c r="F31" s="34">
        <v>10315</v>
      </c>
      <c r="G31" s="34">
        <v>157</v>
      </c>
      <c r="H31" s="34">
        <v>2198</v>
      </c>
      <c r="I31" s="34">
        <v>216</v>
      </c>
      <c r="J31" s="34">
        <v>52</v>
      </c>
      <c r="K31" s="34">
        <v>35</v>
      </c>
    </row>
    <row r="32" spans="3:11" x14ac:dyDescent="0.2">
      <c r="D32" s="8"/>
    </row>
    <row r="33" spans="3:11" x14ac:dyDescent="0.2">
      <c r="C33" s="1" t="s">
        <v>77</v>
      </c>
      <c r="D33" s="20">
        <f>E33+K33</f>
        <v>6302</v>
      </c>
      <c r="E33" s="33">
        <f>SUM(F33:J33)</f>
        <v>6238</v>
      </c>
      <c r="F33" s="34">
        <v>5176</v>
      </c>
      <c r="G33" s="34">
        <v>436</v>
      </c>
      <c r="H33" s="34">
        <v>515</v>
      </c>
      <c r="I33" s="34">
        <v>78</v>
      </c>
      <c r="J33" s="34">
        <v>33</v>
      </c>
      <c r="K33" s="34">
        <v>64</v>
      </c>
    </row>
    <row r="34" spans="3:11" x14ac:dyDescent="0.2">
      <c r="C34" s="1" t="s">
        <v>78</v>
      </c>
      <c r="D34" s="20">
        <f>E34+K34</f>
        <v>5109</v>
      </c>
      <c r="E34" s="33">
        <f>SUM(F34:J34)</f>
        <v>5090</v>
      </c>
      <c r="F34" s="34">
        <v>3780</v>
      </c>
      <c r="G34" s="34">
        <v>350</v>
      </c>
      <c r="H34" s="34">
        <v>853</v>
      </c>
      <c r="I34" s="34">
        <v>63</v>
      </c>
      <c r="J34" s="34">
        <v>44</v>
      </c>
      <c r="K34" s="34">
        <v>19</v>
      </c>
    </row>
    <row r="35" spans="3:11" x14ac:dyDescent="0.2">
      <c r="C35" s="1" t="s">
        <v>79</v>
      </c>
      <c r="D35" s="20">
        <f>E35+K35</f>
        <v>1936</v>
      </c>
      <c r="E35" s="33">
        <f>SUM(F35:J35)</f>
        <v>1915</v>
      </c>
      <c r="F35" s="34">
        <v>1488</v>
      </c>
      <c r="G35" s="34">
        <v>292</v>
      </c>
      <c r="H35" s="34">
        <v>101</v>
      </c>
      <c r="I35" s="34">
        <v>27</v>
      </c>
      <c r="J35" s="34">
        <v>7</v>
      </c>
      <c r="K35" s="34">
        <v>21</v>
      </c>
    </row>
    <row r="36" spans="3:11" x14ac:dyDescent="0.2">
      <c r="C36" s="1" t="s">
        <v>80</v>
      </c>
      <c r="D36" s="20">
        <f>E36+K36</f>
        <v>2544</v>
      </c>
      <c r="E36" s="33">
        <f>SUM(F36:J36)</f>
        <v>2424</v>
      </c>
      <c r="F36" s="34">
        <v>1261</v>
      </c>
      <c r="G36" s="34">
        <v>238</v>
      </c>
      <c r="H36" s="34">
        <v>721</v>
      </c>
      <c r="I36" s="34">
        <v>127</v>
      </c>
      <c r="J36" s="34">
        <v>77</v>
      </c>
      <c r="K36" s="34">
        <v>120</v>
      </c>
    </row>
    <row r="37" spans="3:11" x14ac:dyDescent="0.2">
      <c r="C37" s="1" t="s">
        <v>81</v>
      </c>
      <c r="D37" s="20">
        <f>E37+K37</f>
        <v>258</v>
      </c>
      <c r="E37" s="33">
        <f>SUM(F37:J37)</f>
        <v>251</v>
      </c>
      <c r="F37" s="34">
        <v>213</v>
      </c>
      <c r="G37" s="34">
        <v>29</v>
      </c>
      <c r="H37" s="34">
        <v>5</v>
      </c>
      <c r="I37" s="34">
        <v>3</v>
      </c>
      <c r="J37" s="34">
        <v>1</v>
      </c>
      <c r="K37" s="34">
        <v>7</v>
      </c>
    </row>
    <row r="38" spans="3:11" x14ac:dyDescent="0.2">
      <c r="D38" s="8"/>
    </row>
    <row r="39" spans="3:11" x14ac:dyDescent="0.2">
      <c r="C39" s="1" t="s">
        <v>82</v>
      </c>
      <c r="D39" s="20">
        <f>E39+K39</f>
        <v>5105</v>
      </c>
      <c r="E39" s="33">
        <f>SUM(F39:J39)</f>
        <v>5071</v>
      </c>
      <c r="F39" s="34">
        <v>3466</v>
      </c>
      <c r="G39" s="34">
        <v>554</v>
      </c>
      <c r="H39" s="34">
        <v>946</v>
      </c>
      <c r="I39" s="34">
        <v>64</v>
      </c>
      <c r="J39" s="34">
        <v>41</v>
      </c>
      <c r="K39" s="34">
        <v>34</v>
      </c>
    </row>
    <row r="40" spans="3:11" x14ac:dyDescent="0.2">
      <c r="C40" s="1" t="s">
        <v>83</v>
      </c>
      <c r="D40" s="20">
        <f>E40+K40</f>
        <v>2536</v>
      </c>
      <c r="E40" s="33">
        <f>SUM(F40:J40)</f>
        <v>2488</v>
      </c>
      <c r="F40" s="34">
        <v>1902</v>
      </c>
      <c r="G40" s="34">
        <v>233</v>
      </c>
      <c r="H40" s="34">
        <v>302</v>
      </c>
      <c r="I40" s="34">
        <v>45</v>
      </c>
      <c r="J40" s="34">
        <v>6</v>
      </c>
      <c r="K40" s="34">
        <v>48</v>
      </c>
    </row>
    <row r="41" spans="3:11" x14ac:dyDescent="0.2">
      <c r="C41" s="1" t="s">
        <v>84</v>
      </c>
      <c r="D41" s="20">
        <f>E41+K41</f>
        <v>3751</v>
      </c>
      <c r="E41" s="33">
        <f>SUM(F41:J41)</f>
        <v>3691</v>
      </c>
      <c r="F41" s="34">
        <v>3245</v>
      </c>
      <c r="G41" s="34">
        <v>97</v>
      </c>
      <c r="H41" s="34">
        <v>306</v>
      </c>
      <c r="I41" s="34">
        <v>31</v>
      </c>
      <c r="J41" s="34">
        <v>12</v>
      </c>
      <c r="K41" s="34">
        <v>60</v>
      </c>
    </row>
    <row r="42" spans="3:11" x14ac:dyDescent="0.2">
      <c r="C42" s="1" t="s">
        <v>85</v>
      </c>
      <c r="D42" s="20">
        <f>E42+K42</f>
        <v>2873</v>
      </c>
      <c r="E42" s="33">
        <f>SUM(F42:J42)</f>
        <v>2849</v>
      </c>
      <c r="F42" s="34">
        <v>2622</v>
      </c>
      <c r="G42" s="34">
        <v>52</v>
      </c>
      <c r="H42" s="34">
        <v>132</v>
      </c>
      <c r="I42" s="34">
        <v>24</v>
      </c>
      <c r="J42" s="34">
        <v>19</v>
      </c>
      <c r="K42" s="34">
        <v>24</v>
      </c>
    </row>
    <row r="43" spans="3:11" x14ac:dyDescent="0.2">
      <c r="C43" s="1" t="s">
        <v>86</v>
      </c>
      <c r="D43" s="20">
        <f>E43+K43</f>
        <v>2093</v>
      </c>
      <c r="E43" s="33">
        <f>SUM(F43:J43)</f>
        <v>2081</v>
      </c>
      <c r="F43" s="34">
        <v>1876</v>
      </c>
      <c r="G43" s="34">
        <v>115</v>
      </c>
      <c r="H43" s="34">
        <v>72</v>
      </c>
      <c r="I43" s="34">
        <v>17</v>
      </c>
      <c r="J43" s="34">
        <v>1</v>
      </c>
      <c r="K43" s="34">
        <v>12</v>
      </c>
    </row>
    <row r="44" spans="3:11" x14ac:dyDescent="0.2">
      <c r="D44" s="8"/>
    </row>
    <row r="45" spans="3:11" x14ac:dyDescent="0.2">
      <c r="C45" s="1" t="s">
        <v>87</v>
      </c>
      <c r="D45" s="20">
        <f t="shared" ref="D45:D54" si="5">E45+K45</f>
        <v>3002</v>
      </c>
      <c r="E45" s="33">
        <f t="shared" ref="E45:E54" si="6">SUM(F45:J45)</f>
        <v>2938</v>
      </c>
      <c r="F45" s="34">
        <v>2274</v>
      </c>
      <c r="G45" s="34">
        <v>84</v>
      </c>
      <c r="H45" s="34">
        <v>415</v>
      </c>
      <c r="I45" s="34">
        <v>138</v>
      </c>
      <c r="J45" s="34">
        <v>27</v>
      </c>
      <c r="K45" s="34">
        <v>64</v>
      </c>
    </row>
    <row r="46" spans="3:11" x14ac:dyDescent="0.2">
      <c r="C46" s="1" t="s">
        <v>88</v>
      </c>
      <c r="D46" s="20">
        <f t="shared" si="5"/>
        <v>2182</v>
      </c>
      <c r="E46" s="33">
        <f t="shared" si="6"/>
        <v>2164</v>
      </c>
      <c r="F46" s="34">
        <v>1972</v>
      </c>
      <c r="G46" s="35" t="s">
        <v>26</v>
      </c>
      <c r="H46" s="34">
        <v>133</v>
      </c>
      <c r="I46" s="34">
        <v>37</v>
      </c>
      <c r="J46" s="34">
        <v>22</v>
      </c>
      <c r="K46" s="34">
        <v>18</v>
      </c>
    </row>
    <row r="47" spans="3:11" x14ac:dyDescent="0.2">
      <c r="C47" s="1" t="s">
        <v>89</v>
      </c>
      <c r="D47" s="20">
        <f t="shared" si="5"/>
        <v>2529</v>
      </c>
      <c r="E47" s="33">
        <f t="shared" si="6"/>
        <v>2498</v>
      </c>
      <c r="F47" s="34">
        <v>1971</v>
      </c>
      <c r="G47" s="34">
        <v>119</v>
      </c>
      <c r="H47" s="34">
        <v>292</v>
      </c>
      <c r="I47" s="34">
        <v>103</v>
      </c>
      <c r="J47" s="34">
        <v>13</v>
      </c>
      <c r="K47" s="34">
        <v>31</v>
      </c>
    </row>
    <row r="48" spans="3:11" x14ac:dyDescent="0.2">
      <c r="C48" s="1" t="s">
        <v>90</v>
      </c>
      <c r="D48" s="20">
        <f t="shared" si="5"/>
        <v>1834</v>
      </c>
      <c r="E48" s="33">
        <f t="shared" si="6"/>
        <v>1807</v>
      </c>
      <c r="F48" s="34">
        <v>1635</v>
      </c>
      <c r="G48" s="34">
        <v>29</v>
      </c>
      <c r="H48" s="34">
        <v>118</v>
      </c>
      <c r="I48" s="34">
        <v>14</v>
      </c>
      <c r="J48" s="34">
        <v>11</v>
      </c>
      <c r="K48" s="34">
        <v>27</v>
      </c>
    </row>
    <row r="49" spans="3:11" x14ac:dyDescent="0.2">
      <c r="C49" s="1" t="s">
        <v>91</v>
      </c>
      <c r="D49" s="20">
        <f t="shared" si="5"/>
        <v>840</v>
      </c>
      <c r="E49" s="33">
        <f t="shared" si="6"/>
        <v>823</v>
      </c>
      <c r="F49" s="34">
        <v>732</v>
      </c>
      <c r="G49" s="34">
        <v>61</v>
      </c>
      <c r="H49" s="34">
        <v>22</v>
      </c>
      <c r="I49" s="34">
        <v>4</v>
      </c>
      <c r="J49" s="34">
        <v>4</v>
      </c>
      <c r="K49" s="34">
        <v>17</v>
      </c>
    </row>
    <row r="50" spans="3:11" x14ac:dyDescent="0.2">
      <c r="C50" s="1" t="s">
        <v>92</v>
      </c>
      <c r="D50" s="20">
        <f t="shared" si="5"/>
        <v>886</v>
      </c>
      <c r="E50" s="33">
        <f t="shared" si="6"/>
        <v>884</v>
      </c>
      <c r="F50" s="34">
        <v>813</v>
      </c>
      <c r="G50" s="34">
        <v>39</v>
      </c>
      <c r="H50" s="34">
        <v>20</v>
      </c>
      <c r="I50" s="34">
        <v>7</v>
      </c>
      <c r="J50" s="34">
        <v>5</v>
      </c>
      <c r="K50" s="34">
        <v>2</v>
      </c>
    </row>
    <row r="51" spans="3:11" x14ac:dyDescent="0.2">
      <c r="C51" s="1" t="s">
        <v>93</v>
      </c>
      <c r="D51" s="20">
        <f t="shared" si="5"/>
        <v>1668</v>
      </c>
      <c r="E51" s="33">
        <f t="shared" si="6"/>
        <v>1636</v>
      </c>
      <c r="F51" s="34">
        <v>1484</v>
      </c>
      <c r="G51" s="34">
        <v>24</v>
      </c>
      <c r="H51" s="34">
        <v>53</v>
      </c>
      <c r="I51" s="34">
        <v>62</v>
      </c>
      <c r="J51" s="34">
        <v>13</v>
      </c>
      <c r="K51" s="34">
        <v>32</v>
      </c>
    </row>
    <row r="52" spans="3:11" x14ac:dyDescent="0.2">
      <c r="C52" s="1" t="s">
        <v>94</v>
      </c>
      <c r="D52" s="20">
        <f t="shared" si="5"/>
        <v>1594</v>
      </c>
      <c r="E52" s="33">
        <f t="shared" si="6"/>
        <v>1592</v>
      </c>
      <c r="F52" s="34">
        <v>1549</v>
      </c>
      <c r="G52" s="34">
        <v>14</v>
      </c>
      <c r="H52" s="34">
        <v>20</v>
      </c>
      <c r="I52" s="34">
        <v>4</v>
      </c>
      <c r="J52" s="34">
        <v>5</v>
      </c>
      <c r="K52" s="34">
        <v>2</v>
      </c>
    </row>
    <row r="53" spans="3:11" x14ac:dyDescent="0.2">
      <c r="C53" s="1" t="s">
        <v>95</v>
      </c>
      <c r="D53" s="20">
        <f t="shared" si="5"/>
        <v>2564</v>
      </c>
      <c r="E53" s="33">
        <f t="shared" si="6"/>
        <v>2547</v>
      </c>
      <c r="F53" s="34">
        <v>1936</v>
      </c>
      <c r="G53" s="34">
        <v>199</v>
      </c>
      <c r="H53" s="34">
        <v>350</v>
      </c>
      <c r="I53" s="34">
        <v>44</v>
      </c>
      <c r="J53" s="34">
        <v>18</v>
      </c>
      <c r="K53" s="34">
        <v>17</v>
      </c>
    </row>
    <row r="54" spans="3:11" x14ac:dyDescent="0.2">
      <c r="C54" s="1" t="s">
        <v>96</v>
      </c>
      <c r="D54" s="20">
        <f t="shared" si="5"/>
        <v>2866</v>
      </c>
      <c r="E54" s="33">
        <f t="shared" si="6"/>
        <v>2843</v>
      </c>
      <c r="F54" s="34">
        <v>2558</v>
      </c>
      <c r="G54" s="34">
        <v>197</v>
      </c>
      <c r="H54" s="34">
        <v>64</v>
      </c>
      <c r="I54" s="34">
        <v>17</v>
      </c>
      <c r="J54" s="34">
        <v>7</v>
      </c>
      <c r="K54" s="34">
        <v>23</v>
      </c>
    </row>
    <row r="55" spans="3:11" x14ac:dyDescent="0.2">
      <c r="D55" s="8"/>
    </row>
    <row r="56" spans="3:11" x14ac:dyDescent="0.2">
      <c r="C56" s="1" t="s">
        <v>97</v>
      </c>
      <c r="D56" s="20">
        <f t="shared" ref="D56:D62" si="7">E56+K56</f>
        <v>7801</v>
      </c>
      <c r="E56" s="33">
        <f t="shared" ref="E56:E62" si="8">SUM(F56:J56)</f>
        <v>7209</v>
      </c>
      <c r="F56" s="34">
        <v>4632</v>
      </c>
      <c r="G56" s="34">
        <v>311</v>
      </c>
      <c r="H56" s="34">
        <v>1507</v>
      </c>
      <c r="I56" s="34">
        <v>682</v>
      </c>
      <c r="J56" s="34">
        <v>77</v>
      </c>
      <c r="K56" s="34">
        <v>592</v>
      </c>
    </row>
    <row r="57" spans="3:11" x14ac:dyDescent="0.2">
      <c r="C57" s="1" t="s">
        <v>98</v>
      </c>
      <c r="D57" s="20">
        <f t="shared" si="7"/>
        <v>1517</v>
      </c>
      <c r="E57" s="33">
        <f t="shared" si="8"/>
        <v>1516</v>
      </c>
      <c r="F57" s="34">
        <v>1295</v>
      </c>
      <c r="G57" s="34">
        <v>147</v>
      </c>
      <c r="H57" s="34">
        <v>59</v>
      </c>
      <c r="I57" s="34">
        <v>10</v>
      </c>
      <c r="J57" s="34">
        <v>5</v>
      </c>
      <c r="K57" s="34">
        <v>1</v>
      </c>
    </row>
    <row r="58" spans="3:11" x14ac:dyDescent="0.2">
      <c r="C58" s="1" t="s">
        <v>99</v>
      </c>
      <c r="D58" s="20">
        <f t="shared" si="7"/>
        <v>1211</v>
      </c>
      <c r="E58" s="33">
        <f t="shared" si="8"/>
        <v>1211</v>
      </c>
      <c r="F58" s="34">
        <v>992</v>
      </c>
      <c r="G58" s="34">
        <v>157</v>
      </c>
      <c r="H58" s="34">
        <v>23</v>
      </c>
      <c r="I58" s="34">
        <v>32</v>
      </c>
      <c r="J58" s="34">
        <v>7</v>
      </c>
      <c r="K58" s="35" t="s">
        <v>26</v>
      </c>
    </row>
    <row r="59" spans="3:11" x14ac:dyDescent="0.2">
      <c r="C59" s="1" t="s">
        <v>100</v>
      </c>
      <c r="D59" s="20">
        <f t="shared" si="7"/>
        <v>4470</v>
      </c>
      <c r="E59" s="33">
        <f t="shared" si="8"/>
        <v>4436</v>
      </c>
      <c r="F59" s="34">
        <v>3353</v>
      </c>
      <c r="G59" s="34">
        <v>344</v>
      </c>
      <c r="H59" s="34">
        <v>619</v>
      </c>
      <c r="I59" s="34">
        <v>92</v>
      </c>
      <c r="J59" s="34">
        <v>28</v>
      </c>
      <c r="K59" s="34">
        <v>34</v>
      </c>
    </row>
    <row r="60" spans="3:11" x14ac:dyDescent="0.2">
      <c r="C60" s="1" t="s">
        <v>101</v>
      </c>
      <c r="D60" s="20">
        <f t="shared" si="7"/>
        <v>1921</v>
      </c>
      <c r="E60" s="33">
        <f t="shared" si="8"/>
        <v>1903</v>
      </c>
      <c r="F60" s="34">
        <v>1536</v>
      </c>
      <c r="G60" s="34">
        <v>252</v>
      </c>
      <c r="H60" s="34">
        <v>95</v>
      </c>
      <c r="I60" s="34">
        <v>15</v>
      </c>
      <c r="J60" s="34">
        <v>5</v>
      </c>
      <c r="K60" s="34">
        <v>18</v>
      </c>
    </row>
    <row r="61" spans="3:11" x14ac:dyDescent="0.2">
      <c r="C61" s="1" t="s">
        <v>102</v>
      </c>
      <c r="D61" s="20">
        <f t="shared" si="7"/>
        <v>2393</v>
      </c>
      <c r="E61" s="33">
        <f t="shared" si="8"/>
        <v>2393</v>
      </c>
      <c r="F61" s="34">
        <v>1859</v>
      </c>
      <c r="G61" s="34">
        <v>305</v>
      </c>
      <c r="H61" s="34">
        <v>165</v>
      </c>
      <c r="I61" s="34">
        <v>48</v>
      </c>
      <c r="J61" s="34">
        <v>16</v>
      </c>
      <c r="K61" s="35" t="s">
        <v>26</v>
      </c>
    </row>
    <row r="62" spans="3:11" x14ac:dyDescent="0.2">
      <c r="C62" s="1" t="s">
        <v>103</v>
      </c>
      <c r="D62" s="20">
        <f t="shared" si="7"/>
        <v>6338</v>
      </c>
      <c r="E62" s="33">
        <f t="shared" si="8"/>
        <v>6303</v>
      </c>
      <c r="F62" s="34">
        <v>4748</v>
      </c>
      <c r="G62" s="34">
        <v>348</v>
      </c>
      <c r="H62" s="34">
        <v>866</v>
      </c>
      <c r="I62" s="34">
        <v>307</v>
      </c>
      <c r="J62" s="34">
        <v>34</v>
      </c>
      <c r="K62" s="34">
        <v>35</v>
      </c>
    </row>
    <row r="63" spans="3:11" x14ac:dyDescent="0.2">
      <c r="D63" s="8"/>
    </row>
    <row r="64" spans="3:11" x14ac:dyDescent="0.2">
      <c r="C64" s="1" t="s">
        <v>104</v>
      </c>
      <c r="D64" s="20">
        <f t="shared" ref="D64:D70" si="9">E64+K64</f>
        <v>7983</v>
      </c>
      <c r="E64" s="33">
        <f t="shared" ref="E64:E70" si="10">SUM(F64:J64)</f>
        <v>7697</v>
      </c>
      <c r="F64" s="34">
        <v>5731</v>
      </c>
      <c r="G64" s="34">
        <v>257</v>
      </c>
      <c r="H64" s="34">
        <v>1394</v>
      </c>
      <c r="I64" s="34">
        <v>284</v>
      </c>
      <c r="J64" s="34">
        <v>31</v>
      </c>
      <c r="K64" s="34">
        <v>286</v>
      </c>
    </row>
    <row r="65" spans="1:11" x14ac:dyDescent="0.2">
      <c r="C65" s="1" t="s">
        <v>105</v>
      </c>
      <c r="D65" s="20">
        <f t="shared" si="9"/>
        <v>1507</v>
      </c>
      <c r="E65" s="33">
        <f t="shared" si="10"/>
        <v>1482</v>
      </c>
      <c r="F65" s="34">
        <v>1193</v>
      </c>
      <c r="G65" s="34">
        <v>106</v>
      </c>
      <c r="H65" s="34">
        <v>175</v>
      </c>
      <c r="I65" s="34">
        <v>4</v>
      </c>
      <c r="J65" s="34">
        <v>4</v>
      </c>
      <c r="K65" s="34">
        <v>25</v>
      </c>
    </row>
    <row r="66" spans="1:11" x14ac:dyDescent="0.2">
      <c r="C66" s="1" t="s">
        <v>106</v>
      </c>
      <c r="D66" s="20">
        <f t="shared" si="9"/>
        <v>2418</v>
      </c>
      <c r="E66" s="33">
        <f t="shared" si="10"/>
        <v>2411</v>
      </c>
      <c r="F66" s="34">
        <v>2030</v>
      </c>
      <c r="G66" s="34">
        <v>87</v>
      </c>
      <c r="H66" s="34">
        <v>238</v>
      </c>
      <c r="I66" s="34">
        <v>36</v>
      </c>
      <c r="J66" s="34">
        <v>20</v>
      </c>
      <c r="K66" s="34">
        <v>7</v>
      </c>
    </row>
    <row r="67" spans="1:11" x14ac:dyDescent="0.2">
      <c r="C67" s="1" t="s">
        <v>107</v>
      </c>
      <c r="D67" s="20">
        <f t="shared" si="9"/>
        <v>1671</v>
      </c>
      <c r="E67" s="33">
        <f t="shared" si="10"/>
        <v>1668</v>
      </c>
      <c r="F67" s="34">
        <v>1494</v>
      </c>
      <c r="G67" s="34">
        <v>45</v>
      </c>
      <c r="H67" s="34">
        <v>89</v>
      </c>
      <c r="I67" s="34">
        <v>25</v>
      </c>
      <c r="J67" s="34">
        <v>15</v>
      </c>
      <c r="K67" s="34">
        <v>3</v>
      </c>
    </row>
    <row r="68" spans="1:11" x14ac:dyDescent="0.2">
      <c r="C68" s="1" t="s">
        <v>108</v>
      </c>
      <c r="D68" s="20">
        <f t="shared" si="9"/>
        <v>887</v>
      </c>
      <c r="E68" s="33">
        <f t="shared" si="10"/>
        <v>883</v>
      </c>
      <c r="F68" s="34">
        <v>742</v>
      </c>
      <c r="G68" s="34">
        <v>94</v>
      </c>
      <c r="H68" s="34">
        <v>28</v>
      </c>
      <c r="I68" s="34">
        <v>19</v>
      </c>
      <c r="J68" s="35" t="s">
        <v>26</v>
      </c>
      <c r="K68" s="34">
        <v>4</v>
      </c>
    </row>
    <row r="69" spans="1:11" x14ac:dyDescent="0.2">
      <c r="C69" s="1" t="s">
        <v>109</v>
      </c>
      <c r="D69" s="20">
        <f t="shared" si="9"/>
        <v>1754</v>
      </c>
      <c r="E69" s="33">
        <f t="shared" si="10"/>
        <v>1732</v>
      </c>
      <c r="F69" s="34">
        <v>1454</v>
      </c>
      <c r="G69" s="34">
        <v>72</v>
      </c>
      <c r="H69" s="34">
        <v>120</v>
      </c>
      <c r="I69" s="34">
        <v>78</v>
      </c>
      <c r="J69" s="34">
        <v>8</v>
      </c>
      <c r="K69" s="34">
        <v>22</v>
      </c>
    </row>
    <row r="70" spans="1:11" x14ac:dyDescent="0.2">
      <c r="C70" s="1" t="s">
        <v>110</v>
      </c>
      <c r="D70" s="20">
        <f t="shared" si="9"/>
        <v>314</v>
      </c>
      <c r="E70" s="33">
        <f t="shared" si="10"/>
        <v>296</v>
      </c>
      <c r="F70" s="34">
        <v>255</v>
      </c>
      <c r="G70" s="34">
        <v>4</v>
      </c>
      <c r="H70" s="34">
        <v>20</v>
      </c>
      <c r="I70" s="34">
        <v>16</v>
      </c>
      <c r="J70" s="34">
        <v>1</v>
      </c>
      <c r="K70" s="34">
        <v>18</v>
      </c>
    </row>
    <row r="71" spans="1:11" ht="18" thickBot="1" x14ac:dyDescent="0.25">
      <c r="B71" s="5"/>
      <c r="C71" s="5"/>
      <c r="D71" s="26"/>
      <c r="E71" s="5"/>
      <c r="F71" s="5"/>
      <c r="G71" s="5"/>
      <c r="H71" s="5"/>
      <c r="I71" s="5"/>
      <c r="J71" s="5"/>
      <c r="K71" s="5"/>
    </row>
    <row r="72" spans="1:11" x14ac:dyDescent="0.2">
      <c r="D72" s="1" t="s">
        <v>111</v>
      </c>
    </row>
    <row r="73" spans="1:11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E6" s="4" t="s">
        <v>44</v>
      </c>
      <c r="G6" s="3"/>
    </row>
    <row r="7" spans="1:11" ht="18" thickBot="1" x14ac:dyDescent="0.25">
      <c r="B7" s="5"/>
      <c r="C7" s="5"/>
      <c r="D7" s="27" t="s">
        <v>112</v>
      </c>
      <c r="E7" s="5"/>
      <c r="F7" s="7" t="s">
        <v>46</v>
      </c>
      <c r="G7" s="5"/>
      <c r="H7" s="5"/>
      <c r="I7" s="5"/>
      <c r="J7" s="5"/>
      <c r="K7" s="36" t="s">
        <v>113</v>
      </c>
    </row>
    <row r="8" spans="1:11" x14ac:dyDescent="0.2">
      <c r="D8" s="8"/>
      <c r="E8" s="9"/>
      <c r="F8" s="9"/>
      <c r="G8" s="9"/>
      <c r="H8" s="9"/>
      <c r="I8" s="9"/>
      <c r="J8" s="9"/>
      <c r="K8" s="9"/>
    </row>
    <row r="9" spans="1:11" x14ac:dyDescent="0.2">
      <c r="D9" s="14" t="s">
        <v>48</v>
      </c>
      <c r="E9" s="8"/>
      <c r="F9" s="9"/>
      <c r="G9" s="9"/>
      <c r="H9" s="9"/>
      <c r="I9" s="9"/>
      <c r="J9" s="9"/>
      <c r="K9" s="12" t="s">
        <v>49</v>
      </c>
    </row>
    <row r="10" spans="1:11" x14ac:dyDescent="0.2">
      <c r="D10" s="14" t="s">
        <v>50</v>
      </c>
      <c r="E10" s="12" t="s">
        <v>51</v>
      </c>
      <c r="F10" s="8"/>
      <c r="G10" s="14" t="s">
        <v>52</v>
      </c>
      <c r="H10" s="8"/>
      <c r="I10" s="8"/>
      <c r="J10" s="8"/>
      <c r="K10" s="12" t="s">
        <v>53</v>
      </c>
    </row>
    <row r="11" spans="1:11" x14ac:dyDescent="0.2">
      <c r="B11" s="9"/>
      <c r="C11" s="9"/>
      <c r="D11" s="28"/>
      <c r="E11" s="11" t="s">
        <v>54</v>
      </c>
      <c r="F11" s="16" t="s">
        <v>55</v>
      </c>
      <c r="G11" s="16" t="s">
        <v>56</v>
      </c>
      <c r="H11" s="16" t="s">
        <v>57</v>
      </c>
      <c r="I11" s="16" t="s">
        <v>58</v>
      </c>
      <c r="J11" s="16" t="s">
        <v>59</v>
      </c>
      <c r="K11" s="11" t="s">
        <v>54</v>
      </c>
    </row>
    <row r="12" spans="1:11" x14ac:dyDescent="0.2">
      <c r="D12" s="8"/>
      <c r="E12" s="37"/>
      <c r="F12" s="37"/>
      <c r="G12" s="37"/>
      <c r="H12" s="37"/>
      <c r="I12" s="37"/>
      <c r="J12" s="37"/>
      <c r="K12" s="37"/>
    </row>
    <row r="13" spans="1:11" x14ac:dyDescent="0.2">
      <c r="C13" s="29" t="s">
        <v>60</v>
      </c>
      <c r="D13" s="30">
        <f t="shared" ref="D13:K13" si="0">SUM(D15:D70)</f>
        <v>1064770</v>
      </c>
      <c r="E13" s="31">
        <f t="shared" si="0"/>
        <v>1057338</v>
      </c>
      <c r="F13" s="31">
        <f t="shared" si="0"/>
        <v>820807</v>
      </c>
      <c r="G13" s="31">
        <f t="shared" si="0"/>
        <v>55315</v>
      </c>
      <c r="H13" s="31">
        <f t="shared" si="0"/>
        <v>150888</v>
      </c>
      <c r="I13" s="31">
        <f t="shared" si="0"/>
        <v>25859</v>
      </c>
      <c r="J13" s="31">
        <f t="shared" si="0"/>
        <v>4469</v>
      </c>
      <c r="K13" s="31">
        <f t="shared" si="0"/>
        <v>7432</v>
      </c>
    </row>
    <row r="14" spans="1:11" x14ac:dyDescent="0.2">
      <c r="D14" s="8"/>
      <c r="G14" s="32"/>
      <c r="H14" s="32"/>
      <c r="I14" s="32"/>
    </row>
    <row r="15" spans="1:11" x14ac:dyDescent="0.2">
      <c r="C15" s="1" t="s">
        <v>61</v>
      </c>
      <c r="D15" s="20">
        <f t="shared" ref="D15:D21" si="1">E15+K15</f>
        <v>388316</v>
      </c>
      <c r="E15" s="33">
        <f t="shared" ref="E15:E21" si="2">SUM(F15:J15)</f>
        <v>384567</v>
      </c>
      <c r="F15" s="34">
        <v>269624</v>
      </c>
      <c r="G15" s="34">
        <v>23908</v>
      </c>
      <c r="H15" s="34">
        <v>77022</v>
      </c>
      <c r="I15" s="34">
        <v>12678</v>
      </c>
      <c r="J15" s="34">
        <v>1335</v>
      </c>
      <c r="K15" s="34">
        <v>3749</v>
      </c>
    </row>
    <row r="16" spans="1:11" x14ac:dyDescent="0.2">
      <c r="C16" s="1" t="s">
        <v>62</v>
      </c>
      <c r="D16" s="20">
        <f t="shared" si="1"/>
        <v>46771</v>
      </c>
      <c r="E16" s="33">
        <f t="shared" si="2"/>
        <v>46500</v>
      </c>
      <c r="F16" s="34">
        <v>34408</v>
      </c>
      <c r="G16" s="34">
        <v>1743</v>
      </c>
      <c r="H16" s="34">
        <v>9401</v>
      </c>
      <c r="I16" s="34">
        <v>724</v>
      </c>
      <c r="J16" s="34">
        <v>224</v>
      </c>
      <c r="K16" s="34">
        <v>271</v>
      </c>
    </row>
    <row r="17" spans="3:11" x14ac:dyDescent="0.2">
      <c r="C17" s="1" t="s">
        <v>63</v>
      </c>
      <c r="D17" s="20">
        <f t="shared" si="1"/>
        <v>52749</v>
      </c>
      <c r="E17" s="33">
        <f t="shared" si="2"/>
        <v>52655</v>
      </c>
      <c r="F17" s="34">
        <v>46028</v>
      </c>
      <c r="G17" s="34">
        <v>1758</v>
      </c>
      <c r="H17" s="34">
        <v>4149</v>
      </c>
      <c r="I17" s="34">
        <v>606</v>
      </c>
      <c r="J17" s="34">
        <v>114</v>
      </c>
      <c r="K17" s="34">
        <v>94</v>
      </c>
    </row>
    <row r="18" spans="3:11" x14ac:dyDescent="0.2">
      <c r="C18" s="1" t="s">
        <v>64</v>
      </c>
      <c r="D18" s="20">
        <f t="shared" si="1"/>
        <v>34085</v>
      </c>
      <c r="E18" s="33">
        <f t="shared" si="2"/>
        <v>33901</v>
      </c>
      <c r="F18" s="34">
        <v>28491</v>
      </c>
      <c r="G18" s="34">
        <v>1337</v>
      </c>
      <c r="H18" s="34">
        <v>3428</v>
      </c>
      <c r="I18" s="34">
        <v>538</v>
      </c>
      <c r="J18" s="34">
        <v>107</v>
      </c>
      <c r="K18" s="34">
        <v>184</v>
      </c>
    </row>
    <row r="19" spans="3:11" x14ac:dyDescent="0.2">
      <c r="C19" s="1" t="s">
        <v>65</v>
      </c>
      <c r="D19" s="20">
        <f t="shared" si="1"/>
        <v>27686</v>
      </c>
      <c r="E19" s="33">
        <f t="shared" si="2"/>
        <v>27535</v>
      </c>
      <c r="F19" s="34">
        <v>21560</v>
      </c>
      <c r="G19" s="34">
        <v>2342</v>
      </c>
      <c r="H19" s="34">
        <v>2772</v>
      </c>
      <c r="I19" s="34">
        <v>558</v>
      </c>
      <c r="J19" s="34">
        <v>303</v>
      </c>
      <c r="K19" s="34">
        <v>151</v>
      </c>
    </row>
    <row r="20" spans="3:11" x14ac:dyDescent="0.2">
      <c r="C20" s="1" t="s">
        <v>66</v>
      </c>
      <c r="D20" s="20">
        <f t="shared" si="1"/>
        <v>69341</v>
      </c>
      <c r="E20" s="33">
        <f t="shared" si="2"/>
        <v>69129</v>
      </c>
      <c r="F20" s="34">
        <v>50610</v>
      </c>
      <c r="G20" s="34">
        <v>3508</v>
      </c>
      <c r="H20" s="34">
        <v>12414</v>
      </c>
      <c r="I20" s="34">
        <v>2254</v>
      </c>
      <c r="J20" s="34">
        <v>343</v>
      </c>
      <c r="K20" s="34">
        <v>212</v>
      </c>
    </row>
    <row r="21" spans="3:11" x14ac:dyDescent="0.2">
      <c r="C21" s="1" t="s">
        <v>67</v>
      </c>
      <c r="D21" s="20">
        <f t="shared" si="1"/>
        <v>33413</v>
      </c>
      <c r="E21" s="33">
        <f t="shared" si="2"/>
        <v>33171</v>
      </c>
      <c r="F21" s="34">
        <v>22357</v>
      </c>
      <c r="G21" s="34">
        <v>2400</v>
      </c>
      <c r="H21" s="34">
        <v>6921</v>
      </c>
      <c r="I21" s="34">
        <v>1242</v>
      </c>
      <c r="J21" s="34">
        <v>251</v>
      </c>
      <c r="K21" s="34">
        <v>242</v>
      </c>
    </row>
    <row r="22" spans="3:11" x14ac:dyDescent="0.2">
      <c r="D22" s="8"/>
      <c r="E22" s="33"/>
    </row>
    <row r="23" spans="3:11" x14ac:dyDescent="0.2">
      <c r="C23" s="1" t="s">
        <v>68</v>
      </c>
      <c r="D23" s="20">
        <f t="shared" ref="D23:D31" si="3">E23+K23</f>
        <v>15298</v>
      </c>
      <c r="E23" s="33">
        <f t="shared" ref="E23:E31" si="4">SUM(F23:J23)</f>
        <v>15250</v>
      </c>
      <c r="F23" s="34">
        <v>13370</v>
      </c>
      <c r="G23" s="34">
        <v>50</v>
      </c>
      <c r="H23" s="34">
        <v>1578</v>
      </c>
      <c r="I23" s="34">
        <v>167</v>
      </c>
      <c r="J23" s="34">
        <v>85</v>
      </c>
      <c r="K23" s="34">
        <v>48</v>
      </c>
    </row>
    <row r="24" spans="3:11" x14ac:dyDescent="0.2">
      <c r="C24" s="1" t="s">
        <v>69</v>
      </c>
      <c r="D24" s="20">
        <f t="shared" si="3"/>
        <v>8666</v>
      </c>
      <c r="E24" s="33">
        <f t="shared" si="4"/>
        <v>8651</v>
      </c>
      <c r="F24" s="34">
        <v>7513</v>
      </c>
      <c r="G24" s="34">
        <v>481</v>
      </c>
      <c r="H24" s="34">
        <v>590</v>
      </c>
      <c r="I24" s="34">
        <v>43</v>
      </c>
      <c r="J24" s="34">
        <v>24</v>
      </c>
      <c r="K24" s="34">
        <v>15</v>
      </c>
    </row>
    <row r="25" spans="3:11" x14ac:dyDescent="0.2">
      <c r="C25" s="1" t="s">
        <v>70</v>
      </c>
      <c r="D25" s="20">
        <f t="shared" si="3"/>
        <v>4369</v>
      </c>
      <c r="E25" s="33">
        <f t="shared" si="4"/>
        <v>4360</v>
      </c>
      <c r="F25" s="34">
        <v>4053</v>
      </c>
      <c r="G25" s="34">
        <v>92</v>
      </c>
      <c r="H25" s="34">
        <v>154</v>
      </c>
      <c r="I25" s="34">
        <v>45</v>
      </c>
      <c r="J25" s="34">
        <v>16</v>
      </c>
      <c r="K25" s="34">
        <v>9</v>
      </c>
    </row>
    <row r="26" spans="3:11" x14ac:dyDescent="0.2">
      <c r="C26" s="1" t="s">
        <v>71</v>
      </c>
      <c r="D26" s="20">
        <f t="shared" si="3"/>
        <v>14583</v>
      </c>
      <c r="E26" s="33">
        <f t="shared" si="4"/>
        <v>14534</v>
      </c>
      <c r="F26" s="34">
        <v>13274</v>
      </c>
      <c r="G26" s="34">
        <v>100</v>
      </c>
      <c r="H26" s="34">
        <v>1016</v>
      </c>
      <c r="I26" s="34">
        <v>79</v>
      </c>
      <c r="J26" s="34">
        <v>65</v>
      </c>
      <c r="K26" s="34">
        <v>49</v>
      </c>
    </row>
    <row r="27" spans="3:11" x14ac:dyDescent="0.2">
      <c r="C27" s="1" t="s">
        <v>72</v>
      </c>
      <c r="D27" s="20">
        <f t="shared" si="3"/>
        <v>16740</v>
      </c>
      <c r="E27" s="33">
        <f t="shared" si="4"/>
        <v>16671</v>
      </c>
      <c r="F27" s="34">
        <v>15325</v>
      </c>
      <c r="G27" s="34">
        <v>285</v>
      </c>
      <c r="H27" s="34">
        <v>891</v>
      </c>
      <c r="I27" s="34">
        <v>151</v>
      </c>
      <c r="J27" s="34">
        <v>19</v>
      </c>
      <c r="K27" s="34">
        <v>69</v>
      </c>
    </row>
    <row r="28" spans="3:11" x14ac:dyDescent="0.2">
      <c r="C28" s="1" t="s">
        <v>73</v>
      </c>
      <c r="D28" s="20">
        <f t="shared" si="3"/>
        <v>9079</v>
      </c>
      <c r="E28" s="33">
        <f t="shared" si="4"/>
        <v>9052</v>
      </c>
      <c r="F28" s="34">
        <v>7834</v>
      </c>
      <c r="G28" s="34">
        <v>652</v>
      </c>
      <c r="H28" s="34">
        <v>527</v>
      </c>
      <c r="I28" s="34">
        <v>12</v>
      </c>
      <c r="J28" s="34">
        <v>27</v>
      </c>
      <c r="K28" s="34">
        <v>27</v>
      </c>
    </row>
    <row r="29" spans="3:11" x14ac:dyDescent="0.2">
      <c r="C29" s="1" t="s">
        <v>74</v>
      </c>
      <c r="D29" s="20">
        <f t="shared" si="3"/>
        <v>7976</v>
      </c>
      <c r="E29" s="33">
        <f t="shared" si="4"/>
        <v>7958</v>
      </c>
      <c r="F29" s="34">
        <v>7525</v>
      </c>
      <c r="G29" s="34">
        <v>232</v>
      </c>
      <c r="H29" s="34">
        <v>171</v>
      </c>
      <c r="I29" s="34">
        <v>6</v>
      </c>
      <c r="J29" s="34">
        <v>24</v>
      </c>
      <c r="K29" s="34">
        <v>18</v>
      </c>
    </row>
    <row r="30" spans="3:11" x14ac:dyDescent="0.2">
      <c r="C30" s="1" t="s">
        <v>75</v>
      </c>
      <c r="D30" s="20">
        <f t="shared" si="3"/>
        <v>19969</v>
      </c>
      <c r="E30" s="33">
        <f t="shared" si="4"/>
        <v>19899</v>
      </c>
      <c r="F30" s="34">
        <v>18152</v>
      </c>
      <c r="G30" s="34">
        <v>629</v>
      </c>
      <c r="H30" s="34">
        <v>875</v>
      </c>
      <c r="I30" s="34">
        <v>177</v>
      </c>
      <c r="J30" s="34">
        <v>66</v>
      </c>
      <c r="K30" s="34">
        <v>70</v>
      </c>
    </row>
    <row r="31" spans="3:11" x14ac:dyDescent="0.2">
      <c r="C31" s="1" t="s">
        <v>76</v>
      </c>
      <c r="D31" s="20">
        <f t="shared" si="3"/>
        <v>41009</v>
      </c>
      <c r="E31" s="33">
        <f t="shared" si="4"/>
        <v>40946</v>
      </c>
      <c r="F31" s="34">
        <v>35137</v>
      </c>
      <c r="G31" s="34">
        <v>425</v>
      </c>
      <c r="H31" s="34">
        <v>4731</v>
      </c>
      <c r="I31" s="34">
        <v>534</v>
      </c>
      <c r="J31" s="34">
        <v>119</v>
      </c>
      <c r="K31" s="34">
        <v>63</v>
      </c>
    </row>
    <row r="32" spans="3:11" x14ac:dyDescent="0.2">
      <c r="D32" s="8"/>
    </row>
    <row r="33" spans="3:11" x14ac:dyDescent="0.2">
      <c r="C33" s="1" t="s">
        <v>77</v>
      </c>
      <c r="D33" s="20">
        <f>E33+K33</f>
        <v>21178</v>
      </c>
      <c r="E33" s="33">
        <f>SUM(F33:J33)</f>
        <v>21078</v>
      </c>
      <c r="F33" s="34">
        <v>18421</v>
      </c>
      <c r="G33" s="34">
        <v>1106</v>
      </c>
      <c r="H33" s="34">
        <v>1271</v>
      </c>
      <c r="I33" s="34">
        <v>189</v>
      </c>
      <c r="J33" s="34">
        <v>91</v>
      </c>
      <c r="K33" s="34">
        <v>100</v>
      </c>
    </row>
    <row r="34" spans="3:11" x14ac:dyDescent="0.2">
      <c r="C34" s="1" t="s">
        <v>78</v>
      </c>
      <c r="D34" s="20">
        <f>E34+K34</f>
        <v>15837</v>
      </c>
      <c r="E34" s="33">
        <f>SUM(F34:J34)</f>
        <v>15817</v>
      </c>
      <c r="F34" s="34">
        <v>12704</v>
      </c>
      <c r="G34" s="34">
        <v>847</v>
      </c>
      <c r="H34" s="34">
        <v>1997</v>
      </c>
      <c r="I34" s="34">
        <v>159</v>
      </c>
      <c r="J34" s="34">
        <v>110</v>
      </c>
      <c r="K34" s="34">
        <v>20</v>
      </c>
    </row>
    <row r="35" spans="3:11" x14ac:dyDescent="0.2">
      <c r="C35" s="1" t="s">
        <v>79</v>
      </c>
      <c r="D35" s="20">
        <f>E35+K35</f>
        <v>6591</v>
      </c>
      <c r="E35" s="33">
        <f>SUM(F35:J35)</f>
        <v>6537</v>
      </c>
      <c r="F35" s="34">
        <v>5388</v>
      </c>
      <c r="G35" s="34">
        <v>818</v>
      </c>
      <c r="H35" s="34">
        <v>249</v>
      </c>
      <c r="I35" s="34">
        <v>59</v>
      </c>
      <c r="J35" s="34">
        <v>23</v>
      </c>
      <c r="K35" s="34">
        <v>54</v>
      </c>
    </row>
    <row r="36" spans="3:11" x14ac:dyDescent="0.2">
      <c r="C36" s="1" t="s">
        <v>80</v>
      </c>
      <c r="D36" s="20">
        <f>E36+K36</f>
        <v>5781</v>
      </c>
      <c r="E36" s="33">
        <f>SUM(F36:J36)</f>
        <v>5647</v>
      </c>
      <c r="F36" s="34">
        <v>3492</v>
      </c>
      <c r="G36" s="34">
        <v>628</v>
      </c>
      <c r="H36" s="34">
        <v>847</v>
      </c>
      <c r="I36" s="34">
        <v>597</v>
      </c>
      <c r="J36" s="34">
        <v>83</v>
      </c>
      <c r="K36" s="34">
        <v>134</v>
      </c>
    </row>
    <row r="37" spans="3:11" x14ac:dyDescent="0.2">
      <c r="C37" s="1" t="s">
        <v>81</v>
      </c>
      <c r="D37" s="20">
        <f>E37+K37</f>
        <v>644</v>
      </c>
      <c r="E37" s="33">
        <f>SUM(F37:J37)</f>
        <v>636</v>
      </c>
      <c r="F37" s="34">
        <v>541</v>
      </c>
      <c r="G37" s="34">
        <v>74</v>
      </c>
      <c r="H37" s="34">
        <v>11</v>
      </c>
      <c r="I37" s="34">
        <v>9</v>
      </c>
      <c r="J37" s="34">
        <v>1</v>
      </c>
      <c r="K37" s="34">
        <v>8</v>
      </c>
    </row>
    <row r="38" spans="3:11" x14ac:dyDescent="0.2">
      <c r="D38" s="8"/>
    </row>
    <row r="39" spans="3:11" x14ac:dyDescent="0.2">
      <c r="C39" s="1" t="s">
        <v>82</v>
      </c>
      <c r="D39" s="20">
        <f>E39+K39</f>
        <v>15888</v>
      </c>
      <c r="E39" s="33">
        <f>SUM(F39:J39)</f>
        <v>15842</v>
      </c>
      <c r="F39" s="21">
        <v>11990</v>
      </c>
      <c r="G39" s="21">
        <v>1498</v>
      </c>
      <c r="H39" s="21">
        <v>2103</v>
      </c>
      <c r="I39" s="21">
        <v>161</v>
      </c>
      <c r="J39" s="21">
        <v>90</v>
      </c>
      <c r="K39" s="21">
        <v>46</v>
      </c>
    </row>
    <row r="40" spans="3:11" x14ac:dyDescent="0.2">
      <c r="C40" s="1" t="s">
        <v>83</v>
      </c>
      <c r="D40" s="20">
        <f>E40+K40</f>
        <v>8734</v>
      </c>
      <c r="E40" s="33">
        <f>SUM(F40:J40)</f>
        <v>8678</v>
      </c>
      <c r="F40" s="34">
        <v>7149</v>
      </c>
      <c r="G40" s="34">
        <v>658</v>
      </c>
      <c r="H40" s="34">
        <v>741</v>
      </c>
      <c r="I40" s="34">
        <v>111</v>
      </c>
      <c r="J40" s="34">
        <v>19</v>
      </c>
      <c r="K40" s="34">
        <v>56</v>
      </c>
    </row>
    <row r="41" spans="3:11" x14ac:dyDescent="0.2">
      <c r="C41" s="1" t="s">
        <v>84</v>
      </c>
      <c r="D41" s="20">
        <f>E41+K41</f>
        <v>13660</v>
      </c>
      <c r="E41" s="33">
        <f>SUM(F41:J41)</f>
        <v>13570</v>
      </c>
      <c r="F41" s="34">
        <v>12410</v>
      </c>
      <c r="G41" s="34">
        <v>264</v>
      </c>
      <c r="H41" s="34">
        <v>775</v>
      </c>
      <c r="I41" s="34">
        <v>93</v>
      </c>
      <c r="J41" s="34">
        <v>28</v>
      </c>
      <c r="K41" s="34">
        <v>90</v>
      </c>
    </row>
    <row r="42" spans="3:11" x14ac:dyDescent="0.2">
      <c r="C42" s="1" t="s">
        <v>85</v>
      </c>
      <c r="D42" s="20">
        <f>E42+K42</f>
        <v>9871</v>
      </c>
      <c r="E42" s="33">
        <f>SUM(F42:J42)</f>
        <v>9824</v>
      </c>
      <c r="F42" s="34">
        <v>9232</v>
      </c>
      <c r="G42" s="34">
        <v>163</v>
      </c>
      <c r="H42" s="34">
        <v>340</v>
      </c>
      <c r="I42" s="34">
        <v>49</v>
      </c>
      <c r="J42" s="34">
        <v>40</v>
      </c>
      <c r="K42" s="34">
        <v>47</v>
      </c>
    </row>
    <row r="43" spans="3:11" x14ac:dyDescent="0.2">
      <c r="C43" s="1" t="s">
        <v>86</v>
      </c>
      <c r="D43" s="20">
        <f>E43+K43</f>
        <v>5511</v>
      </c>
      <c r="E43" s="33">
        <f>SUM(F43:J43)</f>
        <v>5497</v>
      </c>
      <c r="F43" s="34">
        <v>4925</v>
      </c>
      <c r="G43" s="34">
        <v>342</v>
      </c>
      <c r="H43" s="34">
        <v>176</v>
      </c>
      <c r="I43" s="34">
        <v>51</v>
      </c>
      <c r="J43" s="34">
        <v>3</v>
      </c>
      <c r="K43" s="34">
        <v>14</v>
      </c>
    </row>
    <row r="44" spans="3:11" x14ac:dyDescent="0.2">
      <c r="D44" s="8"/>
    </row>
    <row r="45" spans="3:11" x14ac:dyDescent="0.2">
      <c r="C45" s="1" t="s">
        <v>87</v>
      </c>
      <c r="D45" s="20">
        <f t="shared" ref="D45:D54" si="5">E45+K45</f>
        <v>8428</v>
      </c>
      <c r="E45" s="33">
        <f t="shared" ref="E45:E54" si="6">SUM(F45:J45)</f>
        <v>8357</v>
      </c>
      <c r="F45" s="34">
        <v>6699</v>
      </c>
      <c r="G45" s="34">
        <v>191</v>
      </c>
      <c r="H45" s="34">
        <v>1062</v>
      </c>
      <c r="I45" s="34">
        <v>337</v>
      </c>
      <c r="J45" s="34">
        <v>68</v>
      </c>
      <c r="K45" s="34">
        <v>71</v>
      </c>
    </row>
    <row r="46" spans="3:11" x14ac:dyDescent="0.2">
      <c r="C46" s="1" t="s">
        <v>88</v>
      </c>
      <c r="D46" s="20">
        <f t="shared" si="5"/>
        <v>6926</v>
      </c>
      <c r="E46" s="33">
        <f t="shared" si="6"/>
        <v>6906</v>
      </c>
      <c r="F46" s="34">
        <v>6430</v>
      </c>
      <c r="G46" s="35" t="s">
        <v>26</v>
      </c>
      <c r="H46" s="34">
        <v>360</v>
      </c>
      <c r="I46" s="34">
        <v>47</v>
      </c>
      <c r="J46" s="34">
        <v>69</v>
      </c>
      <c r="K46" s="34">
        <v>20</v>
      </c>
    </row>
    <row r="47" spans="3:11" x14ac:dyDescent="0.2">
      <c r="C47" s="1" t="s">
        <v>89</v>
      </c>
      <c r="D47" s="20">
        <f t="shared" si="5"/>
        <v>7836</v>
      </c>
      <c r="E47" s="33">
        <f t="shared" si="6"/>
        <v>7803</v>
      </c>
      <c r="F47" s="34">
        <v>6440</v>
      </c>
      <c r="G47" s="34">
        <v>332</v>
      </c>
      <c r="H47" s="34">
        <v>734</v>
      </c>
      <c r="I47" s="34">
        <v>276</v>
      </c>
      <c r="J47" s="34">
        <v>21</v>
      </c>
      <c r="K47" s="34">
        <v>33</v>
      </c>
    </row>
    <row r="48" spans="3:11" x14ac:dyDescent="0.2">
      <c r="C48" s="1" t="s">
        <v>90</v>
      </c>
      <c r="D48" s="20">
        <f t="shared" si="5"/>
        <v>6692</v>
      </c>
      <c r="E48" s="33">
        <f t="shared" si="6"/>
        <v>6648</v>
      </c>
      <c r="F48" s="34">
        <v>6152</v>
      </c>
      <c r="G48" s="34">
        <v>95</v>
      </c>
      <c r="H48" s="34">
        <v>332</v>
      </c>
      <c r="I48" s="34">
        <v>42</v>
      </c>
      <c r="J48" s="34">
        <v>27</v>
      </c>
      <c r="K48" s="34">
        <v>44</v>
      </c>
    </row>
    <row r="49" spans="3:11" x14ac:dyDescent="0.2">
      <c r="C49" s="1" t="s">
        <v>91</v>
      </c>
      <c r="D49" s="20">
        <f t="shared" si="5"/>
        <v>2469</v>
      </c>
      <c r="E49" s="33">
        <f t="shared" si="6"/>
        <v>2451</v>
      </c>
      <c r="F49" s="34">
        <v>2152</v>
      </c>
      <c r="G49" s="34">
        <v>234</v>
      </c>
      <c r="H49" s="34">
        <v>46</v>
      </c>
      <c r="I49" s="34">
        <v>10</v>
      </c>
      <c r="J49" s="34">
        <v>9</v>
      </c>
      <c r="K49" s="34">
        <v>18</v>
      </c>
    </row>
    <row r="50" spans="3:11" x14ac:dyDescent="0.2">
      <c r="C50" s="1" t="s">
        <v>92</v>
      </c>
      <c r="D50" s="20">
        <f t="shared" si="5"/>
        <v>2262</v>
      </c>
      <c r="E50" s="33">
        <f t="shared" si="6"/>
        <v>2259</v>
      </c>
      <c r="F50" s="34">
        <v>2038</v>
      </c>
      <c r="G50" s="34">
        <v>128</v>
      </c>
      <c r="H50" s="34">
        <v>56</v>
      </c>
      <c r="I50" s="34">
        <v>23</v>
      </c>
      <c r="J50" s="34">
        <v>14</v>
      </c>
      <c r="K50" s="34">
        <v>3</v>
      </c>
    </row>
    <row r="51" spans="3:11" x14ac:dyDescent="0.2">
      <c r="C51" s="1" t="s">
        <v>93</v>
      </c>
      <c r="D51" s="20">
        <f t="shared" si="5"/>
        <v>4631</v>
      </c>
      <c r="E51" s="33">
        <f t="shared" si="6"/>
        <v>4595</v>
      </c>
      <c r="F51" s="34">
        <v>4227</v>
      </c>
      <c r="G51" s="34">
        <v>70</v>
      </c>
      <c r="H51" s="34">
        <v>143</v>
      </c>
      <c r="I51" s="34">
        <v>129</v>
      </c>
      <c r="J51" s="34">
        <v>26</v>
      </c>
      <c r="K51" s="34">
        <v>36</v>
      </c>
    </row>
    <row r="52" spans="3:11" x14ac:dyDescent="0.2">
      <c r="C52" s="1" t="s">
        <v>94</v>
      </c>
      <c r="D52" s="20">
        <f t="shared" si="5"/>
        <v>6612</v>
      </c>
      <c r="E52" s="33">
        <f t="shared" si="6"/>
        <v>6607</v>
      </c>
      <c r="F52" s="34">
        <v>6475</v>
      </c>
      <c r="G52" s="34">
        <v>46</v>
      </c>
      <c r="H52" s="34">
        <v>61</v>
      </c>
      <c r="I52" s="34">
        <v>8</v>
      </c>
      <c r="J52" s="34">
        <v>17</v>
      </c>
      <c r="K52" s="34">
        <v>5</v>
      </c>
    </row>
    <row r="53" spans="3:11" x14ac:dyDescent="0.2">
      <c r="C53" s="1" t="s">
        <v>95</v>
      </c>
      <c r="D53" s="20">
        <f t="shared" si="5"/>
        <v>8227</v>
      </c>
      <c r="E53" s="33">
        <f t="shared" si="6"/>
        <v>8206</v>
      </c>
      <c r="F53" s="34">
        <v>6706</v>
      </c>
      <c r="G53" s="34">
        <v>487</v>
      </c>
      <c r="H53" s="34">
        <v>875</v>
      </c>
      <c r="I53" s="34">
        <v>105</v>
      </c>
      <c r="J53" s="34">
        <v>33</v>
      </c>
      <c r="K53" s="34">
        <v>21</v>
      </c>
    </row>
    <row r="54" spans="3:11" x14ac:dyDescent="0.2">
      <c r="C54" s="1" t="s">
        <v>96</v>
      </c>
      <c r="D54" s="20">
        <f t="shared" si="5"/>
        <v>9982</v>
      </c>
      <c r="E54" s="33">
        <f t="shared" si="6"/>
        <v>9922</v>
      </c>
      <c r="F54" s="34">
        <v>9141</v>
      </c>
      <c r="G54" s="34">
        <v>541</v>
      </c>
      <c r="H54" s="34">
        <v>168</v>
      </c>
      <c r="I54" s="34">
        <v>48</v>
      </c>
      <c r="J54" s="34">
        <v>24</v>
      </c>
      <c r="K54" s="34">
        <v>60</v>
      </c>
    </row>
    <row r="55" spans="3:11" x14ac:dyDescent="0.2">
      <c r="D55" s="8"/>
    </row>
    <row r="56" spans="3:11" x14ac:dyDescent="0.2">
      <c r="C56" s="1" t="s">
        <v>97</v>
      </c>
      <c r="D56" s="20">
        <f t="shared" ref="D56:D62" si="7">E56+K56</f>
        <v>19377</v>
      </c>
      <c r="E56" s="33">
        <f t="shared" ref="E56:E62" si="8">SUM(F56:J56)</f>
        <v>18646</v>
      </c>
      <c r="F56" s="34">
        <v>13769</v>
      </c>
      <c r="G56" s="34">
        <v>731</v>
      </c>
      <c r="H56" s="34">
        <v>2837</v>
      </c>
      <c r="I56" s="34">
        <v>1144</v>
      </c>
      <c r="J56" s="34">
        <v>165</v>
      </c>
      <c r="K56" s="34">
        <v>731</v>
      </c>
    </row>
    <row r="57" spans="3:11" x14ac:dyDescent="0.2">
      <c r="C57" s="1" t="s">
        <v>98</v>
      </c>
      <c r="D57" s="20">
        <f t="shared" si="7"/>
        <v>3774</v>
      </c>
      <c r="E57" s="33">
        <f t="shared" si="8"/>
        <v>3773</v>
      </c>
      <c r="F57" s="34">
        <v>3168</v>
      </c>
      <c r="G57" s="34">
        <v>413</v>
      </c>
      <c r="H57" s="34">
        <v>150</v>
      </c>
      <c r="I57" s="34">
        <v>30</v>
      </c>
      <c r="J57" s="34">
        <v>12</v>
      </c>
      <c r="K57" s="34">
        <v>1</v>
      </c>
    </row>
    <row r="58" spans="3:11" x14ac:dyDescent="0.2">
      <c r="C58" s="1" t="s">
        <v>99</v>
      </c>
      <c r="D58" s="20">
        <f t="shared" si="7"/>
        <v>3181</v>
      </c>
      <c r="E58" s="33">
        <f t="shared" si="8"/>
        <v>3181</v>
      </c>
      <c r="F58" s="34">
        <v>2542</v>
      </c>
      <c r="G58" s="34">
        <v>489</v>
      </c>
      <c r="H58" s="34">
        <v>58</v>
      </c>
      <c r="I58" s="34">
        <v>74</v>
      </c>
      <c r="J58" s="34">
        <v>18</v>
      </c>
      <c r="K58" s="35" t="s">
        <v>26</v>
      </c>
    </row>
    <row r="59" spans="3:11" x14ac:dyDescent="0.2">
      <c r="C59" s="1" t="s">
        <v>100</v>
      </c>
      <c r="D59" s="20">
        <f t="shared" si="7"/>
        <v>13418</v>
      </c>
      <c r="E59" s="33">
        <f t="shared" si="8"/>
        <v>13373</v>
      </c>
      <c r="F59" s="34">
        <v>10754</v>
      </c>
      <c r="G59" s="34">
        <v>982</v>
      </c>
      <c r="H59" s="34">
        <v>1364</v>
      </c>
      <c r="I59" s="34">
        <v>203</v>
      </c>
      <c r="J59" s="34">
        <v>70</v>
      </c>
      <c r="K59" s="34">
        <v>45</v>
      </c>
    </row>
    <row r="60" spans="3:11" x14ac:dyDescent="0.2">
      <c r="C60" s="1" t="s">
        <v>101</v>
      </c>
      <c r="D60" s="20">
        <f t="shared" si="7"/>
        <v>5140</v>
      </c>
      <c r="E60" s="33">
        <f t="shared" si="8"/>
        <v>5117</v>
      </c>
      <c r="F60" s="34">
        <v>4137</v>
      </c>
      <c r="G60" s="34">
        <v>695</v>
      </c>
      <c r="H60" s="34">
        <v>237</v>
      </c>
      <c r="I60" s="34">
        <v>36</v>
      </c>
      <c r="J60" s="34">
        <v>12</v>
      </c>
      <c r="K60" s="34">
        <v>23</v>
      </c>
    </row>
    <row r="61" spans="3:11" x14ac:dyDescent="0.2">
      <c r="C61" s="1" t="s">
        <v>102</v>
      </c>
      <c r="D61" s="20">
        <f t="shared" si="7"/>
        <v>5984</v>
      </c>
      <c r="E61" s="33">
        <f t="shared" si="8"/>
        <v>5984</v>
      </c>
      <c r="F61" s="34">
        <v>4653</v>
      </c>
      <c r="G61" s="34">
        <v>792</v>
      </c>
      <c r="H61" s="34">
        <v>411</v>
      </c>
      <c r="I61" s="34">
        <v>109</v>
      </c>
      <c r="J61" s="34">
        <v>19</v>
      </c>
      <c r="K61" s="35" t="s">
        <v>26</v>
      </c>
    </row>
    <row r="62" spans="3:11" x14ac:dyDescent="0.2">
      <c r="C62" s="1" t="s">
        <v>103</v>
      </c>
      <c r="D62" s="20">
        <f t="shared" si="7"/>
        <v>15906</v>
      </c>
      <c r="E62" s="33">
        <f t="shared" si="8"/>
        <v>15864</v>
      </c>
      <c r="F62" s="34">
        <v>12070</v>
      </c>
      <c r="G62" s="34">
        <v>946</v>
      </c>
      <c r="H62" s="34">
        <v>2003</v>
      </c>
      <c r="I62" s="34">
        <v>776</v>
      </c>
      <c r="J62" s="34">
        <v>69</v>
      </c>
      <c r="K62" s="34">
        <v>42</v>
      </c>
    </row>
    <row r="63" spans="3:11" x14ac:dyDescent="0.2">
      <c r="D63" s="8"/>
    </row>
    <row r="64" spans="3:11" x14ac:dyDescent="0.2">
      <c r="C64" s="1" t="s">
        <v>104</v>
      </c>
      <c r="D64" s="20">
        <f t="shared" ref="D64:D70" si="9">E64+K64</f>
        <v>19805</v>
      </c>
      <c r="E64" s="33">
        <f t="shared" ref="E64:E70" si="10">SUM(F64:J64)</f>
        <v>19485</v>
      </c>
      <c r="F64" s="34">
        <v>14734</v>
      </c>
      <c r="G64" s="34">
        <v>692</v>
      </c>
      <c r="H64" s="34">
        <v>3223</v>
      </c>
      <c r="I64" s="34">
        <v>769</v>
      </c>
      <c r="J64" s="34">
        <v>67</v>
      </c>
      <c r="K64" s="34">
        <v>320</v>
      </c>
    </row>
    <row r="65" spans="1:11" x14ac:dyDescent="0.2">
      <c r="C65" s="1" t="s">
        <v>105</v>
      </c>
      <c r="D65" s="20">
        <f t="shared" si="9"/>
        <v>3749</v>
      </c>
      <c r="E65" s="33">
        <f t="shared" si="10"/>
        <v>3713</v>
      </c>
      <c r="F65" s="34">
        <v>3008</v>
      </c>
      <c r="G65" s="34">
        <v>276</v>
      </c>
      <c r="H65" s="34">
        <v>407</v>
      </c>
      <c r="I65" s="34">
        <v>13</v>
      </c>
      <c r="J65" s="34">
        <v>9</v>
      </c>
      <c r="K65" s="34">
        <v>36</v>
      </c>
    </row>
    <row r="66" spans="1:11" x14ac:dyDescent="0.2">
      <c r="C66" s="1" t="s">
        <v>106</v>
      </c>
      <c r="D66" s="20">
        <f t="shared" si="9"/>
        <v>6059</v>
      </c>
      <c r="E66" s="33">
        <f t="shared" si="10"/>
        <v>6037</v>
      </c>
      <c r="F66" s="34">
        <v>5115</v>
      </c>
      <c r="G66" s="34">
        <v>211</v>
      </c>
      <c r="H66" s="34">
        <v>578</v>
      </c>
      <c r="I66" s="34">
        <v>80</v>
      </c>
      <c r="J66" s="34">
        <v>53</v>
      </c>
      <c r="K66" s="34">
        <v>22</v>
      </c>
    </row>
    <row r="67" spans="1:11" x14ac:dyDescent="0.2">
      <c r="C67" s="1" t="s">
        <v>107</v>
      </c>
      <c r="D67" s="20">
        <f t="shared" si="9"/>
        <v>3821</v>
      </c>
      <c r="E67" s="33">
        <f t="shared" si="10"/>
        <v>3818</v>
      </c>
      <c r="F67" s="34">
        <v>3367</v>
      </c>
      <c r="G67" s="34">
        <v>130</v>
      </c>
      <c r="H67" s="34">
        <v>223</v>
      </c>
      <c r="I67" s="34">
        <v>61</v>
      </c>
      <c r="J67" s="34">
        <v>37</v>
      </c>
      <c r="K67" s="34">
        <v>3</v>
      </c>
    </row>
    <row r="68" spans="1:11" x14ac:dyDescent="0.2">
      <c r="C68" s="1" t="s">
        <v>108</v>
      </c>
      <c r="D68" s="20">
        <f t="shared" si="9"/>
        <v>2084</v>
      </c>
      <c r="E68" s="33">
        <f t="shared" si="10"/>
        <v>2078</v>
      </c>
      <c r="F68" s="34">
        <v>1656</v>
      </c>
      <c r="G68" s="34">
        <v>304</v>
      </c>
      <c r="H68" s="34">
        <v>65</v>
      </c>
      <c r="I68" s="34">
        <v>53</v>
      </c>
      <c r="J68" s="35" t="s">
        <v>26</v>
      </c>
      <c r="K68" s="34">
        <v>6</v>
      </c>
    </row>
    <row r="69" spans="1:11" x14ac:dyDescent="0.2">
      <c r="C69" s="1" t="s">
        <v>109</v>
      </c>
      <c r="D69" s="20">
        <f t="shared" si="9"/>
        <v>4069</v>
      </c>
      <c r="E69" s="33">
        <f t="shared" si="10"/>
        <v>4038</v>
      </c>
      <c r="F69" s="34">
        <v>3379</v>
      </c>
      <c r="G69" s="34">
        <v>175</v>
      </c>
      <c r="H69" s="34">
        <v>301</v>
      </c>
      <c r="I69" s="34">
        <v>164</v>
      </c>
      <c r="J69" s="34">
        <v>19</v>
      </c>
      <c r="K69" s="34">
        <v>31</v>
      </c>
    </row>
    <row r="70" spans="1:11" x14ac:dyDescent="0.2">
      <c r="C70" s="1" t="s">
        <v>110</v>
      </c>
      <c r="D70" s="20">
        <f t="shared" si="9"/>
        <v>593</v>
      </c>
      <c r="E70" s="33">
        <f t="shared" si="10"/>
        <v>572</v>
      </c>
      <c r="F70" s="34">
        <v>482</v>
      </c>
      <c r="G70" s="34">
        <v>15</v>
      </c>
      <c r="H70" s="34">
        <v>44</v>
      </c>
      <c r="I70" s="34">
        <v>30</v>
      </c>
      <c r="J70" s="34">
        <v>1</v>
      </c>
      <c r="K70" s="34">
        <v>21</v>
      </c>
    </row>
    <row r="71" spans="1:11" ht="18" thickBot="1" x14ac:dyDescent="0.25">
      <c r="B71" s="5"/>
      <c r="C71" s="5"/>
      <c r="D71" s="26"/>
      <c r="E71" s="5"/>
      <c r="F71" s="5"/>
      <c r="G71" s="5"/>
      <c r="H71" s="5"/>
      <c r="I71" s="5"/>
      <c r="J71" s="5"/>
      <c r="K71" s="5"/>
    </row>
    <row r="72" spans="1:11" x14ac:dyDescent="0.2">
      <c r="D72" s="1" t="s">
        <v>111</v>
      </c>
    </row>
    <row r="73" spans="1:11" x14ac:dyDescent="0.2">
      <c r="A73" s="1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20</vt:i4>
      </vt:variant>
    </vt:vector>
  </HeadingPairs>
  <TitlesOfParts>
    <vt:vector size="34" baseType="lpstr">
      <vt:lpstr>R01住宅</vt:lpstr>
      <vt:lpstr>R02所有</vt:lpstr>
      <vt:lpstr>R03時期</vt:lpstr>
      <vt:lpstr>R04住宅</vt:lpstr>
      <vt:lpstr>R05持家</vt:lpstr>
      <vt:lpstr>R06A借家</vt:lpstr>
      <vt:lpstr>R06B借家</vt:lpstr>
      <vt:lpstr>R07A町村</vt:lpstr>
      <vt:lpstr>R07B町村</vt:lpstr>
      <vt:lpstr>R08A町村</vt:lpstr>
      <vt:lpstr>R08B町村</vt:lpstr>
      <vt:lpstr>R09規模</vt:lpstr>
      <vt:lpstr>R10交通</vt:lpstr>
      <vt:lpstr>R11時間</vt:lpstr>
      <vt:lpstr>'R07B町村'!\r</vt:lpstr>
      <vt:lpstr>'R08A町村'!\r</vt:lpstr>
      <vt:lpstr>'R08B町村'!\r</vt:lpstr>
      <vt:lpstr>'R09規模'!\r</vt:lpstr>
      <vt:lpstr>\r</vt:lpstr>
      <vt:lpstr>'R09規模'!\w</vt:lpstr>
      <vt:lpstr>'R01住宅'!Print_Area_MI</vt:lpstr>
      <vt:lpstr>'R02所有'!Print_Area_MI</vt:lpstr>
      <vt:lpstr>'R03時期'!Print_Area_MI</vt:lpstr>
      <vt:lpstr>'R04住宅'!Print_Area_MI</vt:lpstr>
      <vt:lpstr>'R05持家'!Print_Area_MI</vt:lpstr>
      <vt:lpstr>'R06A借家'!Print_Area_MI</vt:lpstr>
      <vt:lpstr>'R06B借家'!Print_Area_MI</vt:lpstr>
      <vt:lpstr>'R07A町村'!Print_Area_MI</vt:lpstr>
      <vt:lpstr>'R07B町村'!Print_Area_MI</vt:lpstr>
      <vt:lpstr>'R08A町村'!Print_Area_MI</vt:lpstr>
      <vt:lpstr>'R08B町村'!Print_Area_MI</vt:lpstr>
      <vt:lpstr>'R09規模'!Print_Area_MI</vt:lpstr>
      <vt:lpstr>'R10交通'!Print_Area_MI</vt:lpstr>
      <vt:lpstr>'R11時間'!Print_Area_MI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2018-08-10T07:28:56Z</dcterms:created>
  <dcterms:modified xsi:type="dcterms:W3CDTF">2018-08-10T07:31:07Z</dcterms:modified>
</cp:coreProperties>
</file>